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\Documents\TrueDungeon\2021\"/>
    </mc:Choice>
  </mc:AlternateContent>
  <xr:revisionPtr revIDLastSave="0" documentId="13_ncr:1_{E5C4976F-CE91-481D-8EEF-0ABD1EF6B823}" xr6:coauthVersionLast="45" xr6:coauthVersionMax="45" xr10:uidLastSave="{00000000-0000-0000-0000-000000000000}"/>
  <bookViews>
    <workbookView xWindow="28680" yWindow="-120" windowWidth="29040" windowHeight="15840" xr2:uid="{D2EEA59D-DC97-4AA2-9354-CB383E9ACAC0}"/>
  </bookViews>
  <sheets>
    <sheet name="Results" sheetId="3" r:id="rId1"/>
    <sheet name="Token List" sheetId="1" r:id="rId2"/>
    <sheet name="Lookup" sheetId="2" r:id="rId3"/>
  </sheets>
  <definedNames>
    <definedName name="_xlnm._FilterDatabase" localSheetId="2" hidden="1">Lookup!$A$1:$D$14</definedName>
    <definedName name="_xlnm._FilterDatabase" localSheetId="0" hidden="1">Results!$A$3:$H$15</definedName>
    <definedName name="_xlnm._FilterDatabase" localSheetId="1" hidden="1">'Token List'!$A$4:$R$124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2" l="1"/>
  <c r="A78" i="2"/>
  <c r="A79" i="2"/>
  <c r="A80" i="2"/>
  <c r="A81" i="2"/>
  <c r="A82" i="2"/>
  <c r="A83" i="2"/>
  <c r="A84" i="2"/>
  <c r="A85" i="2"/>
  <c r="A86" i="2"/>
  <c r="A87" i="2"/>
  <c r="A88" i="2"/>
  <c r="A89" i="2"/>
  <c r="G6" i="1" l="1"/>
  <c r="H6" i="1"/>
  <c r="I6" i="1"/>
  <c r="K6" i="1"/>
  <c r="L6" i="1"/>
  <c r="M6" i="1"/>
  <c r="N6" i="1"/>
  <c r="P6" i="1"/>
  <c r="Q6" i="1"/>
  <c r="R6" i="1"/>
  <c r="G7" i="1"/>
  <c r="H7" i="1"/>
  <c r="I7" i="1"/>
  <c r="L7" i="1"/>
  <c r="M7" i="1"/>
  <c r="N7" i="1"/>
  <c r="P7" i="1"/>
  <c r="Q7" i="1"/>
  <c r="R7" i="1"/>
  <c r="G8" i="1"/>
  <c r="H8" i="1"/>
  <c r="I8" i="1"/>
  <c r="J8" i="1"/>
  <c r="L8" i="1"/>
  <c r="M8" i="1"/>
  <c r="N8" i="1"/>
  <c r="P8" i="1"/>
  <c r="Q8" i="1"/>
  <c r="R8" i="1"/>
  <c r="G9" i="1"/>
  <c r="H9" i="1"/>
  <c r="I9" i="1"/>
  <c r="L9" i="1"/>
  <c r="M9" i="1"/>
  <c r="N9" i="1"/>
  <c r="P9" i="1"/>
  <c r="R9" i="1"/>
  <c r="G10" i="1"/>
  <c r="H10" i="1"/>
  <c r="I10" i="1"/>
  <c r="K10" i="1"/>
  <c r="L10" i="1"/>
  <c r="M10" i="1"/>
  <c r="P10" i="1"/>
  <c r="Q10" i="1"/>
  <c r="R10" i="1"/>
  <c r="G11" i="1"/>
  <c r="H11" i="1"/>
  <c r="I11" i="1"/>
  <c r="K11" i="1"/>
  <c r="L11" i="1"/>
  <c r="M11" i="1"/>
  <c r="P11" i="1"/>
  <c r="Q11" i="1"/>
  <c r="R11" i="1"/>
  <c r="G12" i="1"/>
  <c r="H12" i="1"/>
  <c r="I12" i="1"/>
  <c r="J12" i="1"/>
  <c r="L12" i="1"/>
  <c r="M12" i="1"/>
  <c r="P12" i="1"/>
  <c r="R12" i="1"/>
  <c r="G13" i="1"/>
  <c r="H13" i="1"/>
  <c r="I13" i="1"/>
  <c r="K13" i="1"/>
  <c r="L13" i="1"/>
  <c r="M13" i="1"/>
  <c r="O13" i="1"/>
  <c r="P13" i="1"/>
  <c r="R13" i="1"/>
  <c r="G14" i="1"/>
  <c r="H14" i="1"/>
  <c r="I14" i="1"/>
  <c r="L14" i="1"/>
  <c r="M14" i="1"/>
  <c r="P14" i="1"/>
  <c r="Q14" i="1"/>
  <c r="R14" i="1"/>
  <c r="G15" i="1"/>
  <c r="H15" i="1"/>
  <c r="I15" i="1"/>
  <c r="J15" i="1"/>
  <c r="L15" i="1"/>
  <c r="M15" i="1"/>
  <c r="N15" i="1"/>
  <c r="P15" i="1"/>
  <c r="Q15" i="1"/>
  <c r="R15" i="1"/>
  <c r="G16" i="1"/>
  <c r="H16" i="1"/>
  <c r="I16" i="1"/>
  <c r="L16" i="1"/>
  <c r="M16" i="1"/>
  <c r="N16" i="1"/>
  <c r="O16" i="1"/>
  <c r="P16" i="1"/>
  <c r="R16" i="1"/>
  <c r="G17" i="1"/>
  <c r="H17" i="1"/>
  <c r="I17" i="1"/>
  <c r="L17" i="1"/>
  <c r="M17" i="1"/>
  <c r="N17" i="1"/>
  <c r="O17" i="1"/>
  <c r="P17" i="1"/>
  <c r="R17" i="1"/>
  <c r="G18" i="1"/>
  <c r="H18" i="1"/>
  <c r="I18" i="1"/>
  <c r="L18" i="1"/>
  <c r="M18" i="1"/>
  <c r="P18" i="1"/>
  <c r="Q18" i="1"/>
  <c r="R18" i="1"/>
  <c r="G19" i="1"/>
  <c r="H19" i="1"/>
  <c r="I19" i="1"/>
  <c r="K19" i="1"/>
  <c r="L19" i="1"/>
  <c r="M19" i="1"/>
  <c r="O19" i="1"/>
  <c r="P19" i="1"/>
  <c r="R19" i="1"/>
  <c r="G20" i="1"/>
  <c r="H20" i="1"/>
  <c r="I20" i="1"/>
  <c r="K20" i="1"/>
  <c r="L20" i="1"/>
  <c r="M20" i="1"/>
  <c r="P20" i="1"/>
  <c r="Q20" i="1"/>
  <c r="R20" i="1"/>
  <c r="G21" i="1"/>
  <c r="H21" i="1"/>
  <c r="I21" i="1"/>
  <c r="L21" i="1"/>
  <c r="M21" i="1"/>
  <c r="P21" i="1"/>
  <c r="Q21" i="1"/>
  <c r="R21" i="1"/>
  <c r="G22" i="1"/>
  <c r="H22" i="1"/>
  <c r="I22" i="1"/>
  <c r="L22" i="1"/>
  <c r="M22" i="1"/>
  <c r="P22" i="1"/>
  <c r="Q22" i="1"/>
  <c r="R22" i="1"/>
  <c r="G23" i="1"/>
  <c r="H23" i="1"/>
  <c r="I23" i="1"/>
  <c r="J23" i="1"/>
  <c r="K23" i="1"/>
  <c r="L23" i="1"/>
  <c r="P23" i="1"/>
  <c r="Q23" i="1"/>
  <c r="R23" i="1"/>
  <c r="G24" i="1"/>
  <c r="H24" i="1"/>
  <c r="I24" i="1"/>
  <c r="K24" i="1"/>
  <c r="L24" i="1"/>
  <c r="M24" i="1"/>
  <c r="P24" i="1"/>
  <c r="Q24" i="1"/>
  <c r="R24" i="1"/>
  <c r="H25" i="1"/>
  <c r="I25" i="1"/>
  <c r="L25" i="1"/>
  <c r="M25" i="1"/>
  <c r="O25" i="1"/>
  <c r="P25" i="1"/>
  <c r="Q25" i="1"/>
  <c r="R25" i="1"/>
  <c r="H26" i="1"/>
  <c r="I26" i="1"/>
  <c r="L26" i="1"/>
  <c r="M26" i="1"/>
  <c r="O26" i="1"/>
  <c r="P26" i="1"/>
  <c r="Q26" i="1"/>
  <c r="R26" i="1"/>
  <c r="H27" i="1"/>
  <c r="I27" i="1"/>
  <c r="J27" i="1"/>
  <c r="L27" i="1"/>
  <c r="M27" i="1"/>
  <c r="O27" i="1"/>
  <c r="P27" i="1"/>
  <c r="Q27" i="1"/>
  <c r="R27" i="1"/>
  <c r="G28" i="1"/>
  <c r="I28" i="1"/>
  <c r="J28" i="1"/>
  <c r="L28" i="1"/>
  <c r="M28" i="1"/>
  <c r="N28" i="1"/>
  <c r="P28" i="1"/>
  <c r="Q28" i="1"/>
  <c r="R28" i="1"/>
  <c r="G29" i="1"/>
  <c r="I29" i="1"/>
  <c r="J29" i="1"/>
  <c r="L29" i="1"/>
  <c r="N29" i="1"/>
  <c r="P29" i="1"/>
  <c r="R29" i="1"/>
  <c r="I30" i="1"/>
  <c r="J30" i="1"/>
  <c r="L30" i="1"/>
  <c r="M30" i="1"/>
  <c r="N30" i="1"/>
  <c r="P30" i="1"/>
  <c r="Q30" i="1"/>
  <c r="R30" i="1"/>
  <c r="G31" i="1"/>
  <c r="H31" i="1"/>
  <c r="I31" i="1"/>
  <c r="J31" i="1"/>
  <c r="K31" i="1"/>
  <c r="L31" i="1"/>
  <c r="P31" i="1"/>
  <c r="Q31" i="1"/>
  <c r="R31" i="1"/>
  <c r="H32" i="1"/>
  <c r="I32" i="1"/>
  <c r="J32" i="1"/>
  <c r="L32" i="1"/>
  <c r="M32" i="1"/>
  <c r="N32" i="1"/>
  <c r="P32" i="1"/>
  <c r="R32" i="1"/>
  <c r="G33" i="1"/>
  <c r="H33" i="1"/>
  <c r="I33" i="1"/>
  <c r="L33" i="1"/>
  <c r="M33" i="1"/>
  <c r="N33" i="1"/>
  <c r="O33" i="1"/>
  <c r="P33" i="1"/>
  <c r="R33" i="1"/>
  <c r="G34" i="1"/>
  <c r="H34" i="1"/>
  <c r="I34" i="1"/>
  <c r="K34" i="1"/>
  <c r="L34" i="1"/>
  <c r="M34" i="1"/>
  <c r="P34" i="1"/>
  <c r="Q34" i="1"/>
  <c r="R34" i="1"/>
  <c r="G35" i="1"/>
  <c r="H35" i="1"/>
  <c r="I35" i="1"/>
  <c r="J35" i="1"/>
  <c r="K35" i="1"/>
  <c r="L35" i="1"/>
  <c r="M35" i="1"/>
  <c r="P35" i="1"/>
  <c r="R35" i="1"/>
  <c r="I36" i="1"/>
  <c r="J36" i="1"/>
  <c r="K36" i="1"/>
  <c r="L36" i="1"/>
  <c r="N36" i="1"/>
  <c r="O36" i="1"/>
  <c r="P36" i="1"/>
  <c r="R36" i="1"/>
  <c r="I37" i="1"/>
  <c r="J37" i="1"/>
  <c r="L37" i="1"/>
  <c r="M37" i="1"/>
  <c r="N37" i="1"/>
  <c r="O37" i="1"/>
  <c r="P37" i="1"/>
  <c r="R37" i="1"/>
  <c r="G38" i="1"/>
  <c r="I38" i="1"/>
  <c r="J38" i="1"/>
  <c r="L38" i="1"/>
  <c r="M38" i="1"/>
  <c r="N38" i="1"/>
  <c r="O38" i="1"/>
  <c r="P38" i="1"/>
  <c r="R38" i="1"/>
  <c r="G39" i="1"/>
  <c r="I39" i="1"/>
  <c r="J39" i="1"/>
  <c r="L39" i="1"/>
  <c r="M39" i="1"/>
  <c r="N39" i="1"/>
  <c r="O39" i="1"/>
  <c r="P39" i="1"/>
  <c r="Q39" i="1"/>
  <c r="R39" i="1"/>
  <c r="G40" i="1"/>
  <c r="I40" i="1"/>
  <c r="J40" i="1"/>
  <c r="L40" i="1"/>
  <c r="M40" i="1"/>
  <c r="O40" i="1"/>
  <c r="P40" i="1"/>
  <c r="Q40" i="1"/>
  <c r="R40" i="1"/>
  <c r="G41" i="1"/>
  <c r="I41" i="1"/>
  <c r="J41" i="1"/>
  <c r="L41" i="1"/>
  <c r="M41" i="1"/>
  <c r="N41" i="1"/>
  <c r="O41" i="1"/>
  <c r="P41" i="1"/>
  <c r="R41" i="1"/>
  <c r="H42" i="1"/>
  <c r="I42" i="1"/>
  <c r="J42" i="1"/>
  <c r="L42" i="1"/>
  <c r="M42" i="1"/>
  <c r="P42" i="1"/>
  <c r="Q42" i="1"/>
  <c r="R42" i="1"/>
  <c r="G43" i="1"/>
  <c r="H43" i="1"/>
  <c r="I43" i="1"/>
  <c r="K43" i="1"/>
  <c r="L43" i="1"/>
  <c r="M43" i="1"/>
  <c r="O43" i="1"/>
  <c r="P43" i="1"/>
  <c r="R43" i="1"/>
  <c r="G44" i="1"/>
  <c r="H44" i="1"/>
  <c r="I44" i="1"/>
  <c r="J44" i="1"/>
  <c r="K44" i="1"/>
  <c r="L44" i="1"/>
  <c r="M44" i="1"/>
  <c r="P44" i="1"/>
  <c r="R44" i="1"/>
  <c r="H45" i="1"/>
  <c r="I45" i="1"/>
  <c r="J45" i="1"/>
  <c r="K45" i="1"/>
  <c r="L45" i="1"/>
  <c r="M45" i="1"/>
  <c r="N45" i="1"/>
  <c r="O45" i="1"/>
  <c r="P45" i="1"/>
  <c r="G46" i="1"/>
  <c r="H46" i="1"/>
  <c r="I46" i="1"/>
  <c r="J46" i="1"/>
  <c r="K46" i="1"/>
  <c r="N46" i="1"/>
  <c r="O46" i="1"/>
  <c r="P46" i="1"/>
  <c r="Q46" i="1"/>
  <c r="G47" i="1"/>
  <c r="H47" i="1"/>
  <c r="I47" i="1"/>
  <c r="K47" i="1"/>
  <c r="L47" i="1"/>
  <c r="M47" i="1"/>
  <c r="N47" i="1"/>
  <c r="O47" i="1"/>
  <c r="P47" i="1"/>
  <c r="G48" i="1"/>
  <c r="I48" i="1"/>
  <c r="K48" i="1"/>
  <c r="L48" i="1"/>
  <c r="M48" i="1"/>
  <c r="N48" i="1"/>
  <c r="O48" i="1"/>
  <c r="Q48" i="1"/>
  <c r="G49" i="1"/>
  <c r="I49" i="1"/>
  <c r="K49" i="1"/>
  <c r="N49" i="1"/>
  <c r="P49" i="1"/>
  <c r="Q49" i="1"/>
  <c r="R49" i="1"/>
  <c r="G50" i="1"/>
  <c r="I50" i="1"/>
  <c r="K50" i="1"/>
  <c r="M50" i="1"/>
  <c r="N50" i="1"/>
  <c r="O50" i="1"/>
  <c r="P50" i="1"/>
  <c r="R50" i="1"/>
  <c r="G51" i="1"/>
  <c r="H51" i="1"/>
  <c r="I51" i="1"/>
  <c r="J51" i="1"/>
  <c r="K51" i="1"/>
  <c r="L51" i="1"/>
  <c r="N51" i="1"/>
  <c r="R51" i="1"/>
  <c r="G52" i="1"/>
  <c r="H52" i="1"/>
  <c r="I52" i="1"/>
  <c r="J52" i="1"/>
  <c r="K52" i="1"/>
  <c r="M52" i="1"/>
  <c r="N52" i="1"/>
  <c r="Q52" i="1"/>
  <c r="R52" i="1"/>
  <c r="G53" i="1"/>
  <c r="H53" i="1"/>
  <c r="I53" i="1"/>
  <c r="K53" i="1"/>
  <c r="L53" i="1"/>
  <c r="M53" i="1"/>
  <c r="N53" i="1"/>
  <c r="O53" i="1"/>
  <c r="R53" i="1"/>
  <c r="G54" i="1"/>
  <c r="H54" i="1"/>
  <c r="I54" i="1"/>
  <c r="K54" i="1"/>
  <c r="M54" i="1"/>
  <c r="N54" i="1"/>
  <c r="O54" i="1"/>
  <c r="P54" i="1"/>
  <c r="Q54" i="1"/>
  <c r="R54" i="1"/>
  <c r="G55" i="1"/>
  <c r="H55" i="1"/>
  <c r="I55" i="1"/>
  <c r="J55" i="1"/>
  <c r="K55" i="1"/>
  <c r="M55" i="1"/>
  <c r="N55" i="1"/>
  <c r="P55" i="1"/>
  <c r="Q55" i="1"/>
  <c r="R55" i="1"/>
  <c r="G56" i="1"/>
  <c r="H56" i="1"/>
  <c r="I56" i="1"/>
  <c r="J56" i="1"/>
  <c r="K56" i="1"/>
  <c r="M56" i="1"/>
  <c r="N56" i="1"/>
  <c r="O56" i="1"/>
  <c r="R56" i="1"/>
  <c r="G57" i="1"/>
  <c r="H57" i="1"/>
  <c r="I57" i="1"/>
  <c r="K57" i="1"/>
  <c r="M57" i="1"/>
  <c r="N57" i="1"/>
  <c r="O57" i="1"/>
  <c r="P57" i="1"/>
  <c r="Q57" i="1"/>
  <c r="R57" i="1"/>
  <c r="G58" i="1"/>
  <c r="H58" i="1"/>
  <c r="I58" i="1"/>
  <c r="J58" i="1"/>
  <c r="K58" i="1"/>
  <c r="L58" i="1"/>
  <c r="M58" i="1"/>
  <c r="N58" i="1"/>
  <c r="R58" i="1"/>
  <c r="G59" i="1"/>
  <c r="H59" i="1"/>
  <c r="I59" i="1"/>
  <c r="K59" i="1"/>
  <c r="M59" i="1"/>
  <c r="N59" i="1"/>
  <c r="O59" i="1"/>
  <c r="P59" i="1"/>
  <c r="R59" i="1"/>
  <c r="G60" i="1"/>
  <c r="H60" i="1"/>
  <c r="I60" i="1"/>
  <c r="K60" i="1"/>
  <c r="L60" i="1"/>
  <c r="M60" i="1"/>
  <c r="N60" i="1"/>
  <c r="Q60" i="1"/>
  <c r="R60" i="1"/>
  <c r="H61" i="1"/>
  <c r="I61" i="1"/>
  <c r="K61" i="1"/>
  <c r="L61" i="1"/>
  <c r="M61" i="1"/>
  <c r="N61" i="1"/>
  <c r="O61" i="1"/>
  <c r="Q61" i="1"/>
  <c r="R61" i="1"/>
  <c r="G62" i="1"/>
  <c r="H62" i="1"/>
  <c r="I62" i="1"/>
  <c r="K62" i="1"/>
  <c r="L62" i="1"/>
  <c r="M62" i="1"/>
  <c r="N62" i="1"/>
  <c r="Q62" i="1"/>
  <c r="R62" i="1"/>
  <c r="G63" i="1"/>
  <c r="H63" i="1"/>
  <c r="I63" i="1"/>
  <c r="K63" i="1"/>
  <c r="L63" i="1"/>
  <c r="M63" i="1"/>
  <c r="N63" i="1"/>
  <c r="O63" i="1"/>
  <c r="R63" i="1"/>
  <c r="G64" i="1"/>
  <c r="H64" i="1"/>
  <c r="I64" i="1"/>
  <c r="K64" i="1"/>
  <c r="M64" i="1"/>
  <c r="N64" i="1"/>
  <c r="P64" i="1"/>
  <c r="Q64" i="1"/>
  <c r="R64" i="1"/>
  <c r="G65" i="1"/>
  <c r="H65" i="1"/>
  <c r="I65" i="1"/>
  <c r="K65" i="1"/>
  <c r="L65" i="1"/>
  <c r="M65" i="1"/>
  <c r="N65" i="1"/>
  <c r="Q65" i="1"/>
  <c r="R65" i="1"/>
  <c r="G66" i="1"/>
  <c r="H66" i="1"/>
  <c r="I66" i="1"/>
  <c r="K66" i="1"/>
  <c r="L66" i="1"/>
  <c r="M66" i="1"/>
  <c r="N66" i="1"/>
  <c r="O66" i="1"/>
  <c r="Q66" i="1"/>
  <c r="R66" i="1"/>
  <c r="G67" i="1"/>
  <c r="H67" i="1"/>
  <c r="I67" i="1"/>
  <c r="J67" i="1"/>
  <c r="K67" i="1"/>
  <c r="M67" i="1"/>
  <c r="N67" i="1"/>
  <c r="P67" i="1"/>
  <c r="Q67" i="1"/>
  <c r="R67" i="1"/>
  <c r="G68" i="1"/>
  <c r="H68" i="1"/>
  <c r="I68" i="1"/>
  <c r="J68" i="1"/>
  <c r="K68" i="1"/>
  <c r="M68" i="1"/>
  <c r="N68" i="1"/>
  <c r="Q68" i="1"/>
  <c r="R68" i="1"/>
  <c r="H69" i="1"/>
  <c r="I69" i="1"/>
  <c r="K69" i="1"/>
  <c r="M69" i="1"/>
  <c r="N69" i="1"/>
  <c r="O69" i="1"/>
  <c r="P69" i="1"/>
  <c r="Q69" i="1"/>
  <c r="R69" i="1"/>
  <c r="H70" i="1"/>
  <c r="I70" i="1"/>
  <c r="K70" i="1"/>
  <c r="L70" i="1"/>
  <c r="M70" i="1"/>
  <c r="N70" i="1"/>
  <c r="Q70" i="1"/>
  <c r="R70" i="1"/>
  <c r="G71" i="1"/>
  <c r="H71" i="1"/>
  <c r="I71" i="1"/>
  <c r="J71" i="1"/>
  <c r="K71" i="1"/>
  <c r="M71" i="1"/>
  <c r="N71" i="1"/>
  <c r="P71" i="1"/>
  <c r="R71" i="1"/>
  <c r="H72" i="1"/>
  <c r="I72" i="1"/>
  <c r="J72" i="1"/>
  <c r="K72" i="1"/>
  <c r="M72" i="1"/>
  <c r="N72" i="1"/>
  <c r="P72" i="1"/>
  <c r="R72" i="1"/>
  <c r="I73" i="1"/>
  <c r="J73" i="1"/>
  <c r="K73" i="1"/>
  <c r="L73" i="1"/>
  <c r="M73" i="1"/>
  <c r="N73" i="1"/>
  <c r="O73" i="1"/>
  <c r="R73" i="1"/>
  <c r="I74" i="1"/>
  <c r="J74" i="1"/>
  <c r="K74" i="1"/>
  <c r="M74" i="1"/>
  <c r="N74" i="1"/>
  <c r="P74" i="1"/>
  <c r="Q74" i="1"/>
  <c r="R74" i="1"/>
  <c r="I75" i="1"/>
  <c r="J75" i="1"/>
  <c r="K75" i="1"/>
  <c r="L75" i="1"/>
  <c r="M75" i="1"/>
  <c r="N75" i="1"/>
  <c r="O75" i="1"/>
  <c r="P75" i="1"/>
  <c r="R75" i="1"/>
  <c r="I76" i="1"/>
  <c r="J76" i="1"/>
  <c r="K76" i="1"/>
  <c r="L76" i="1"/>
  <c r="M76" i="1"/>
  <c r="N76" i="1"/>
  <c r="Q76" i="1"/>
  <c r="R76" i="1"/>
  <c r="G77" i="1"/>
  <c r="I77" i="1"/>
  <c r="J77" i="1"/>
  <c r="K77" i="1"/>
  <c r="N77" i="1"/>
  <c r="O77" i="1"/>
  <c r="P77" i="1"/>
  <c r="Q77" i="1"/>
  <c r="R77" i="1"/>
  <c r="G78" i="1"/>
  <c r="I78" i="1"/>
  <c r="J78" i="1"/>
  <c r="K78" i="1"/>
  <c r="M78" i="1"/>
  <c r="N78" i="1"/>
  <c r="O78" i="1"/>
  <c r="P78" i="1"/>
  <c r="Q78" i="1"/>
  <c r="R78" i="1"/>
  <c r="G79" i="1"/>
  <c r="I79" i="1"/>
  <c r="J79" i="1"/>
  <c r="K79" i="1"/>
  <c r="L79" i="1"/>
  <c r="M79" i="1"/>
  <c r="N79" i="1"/>
  <c r="O79" i="1"/>
  <c r="R79" i="1"/>
  <c r="G80" i="1"/>
  <c r="I80" i="1"/>
  <c r="K80" i="1"/>
  <c r="L80" i="1"/>
  <c r="M80" i="1"/>
  <c r="N80" i="1"/>
  <c r="Q80" i="1"/>
  <c r="R80" i="1"/>
  <c r="G81" i="1"/>
  <c r="H81" i="1"/>
  <c r="I81" i="1"/>
  <c r="K81" i="1"/>
  <c r="M81" i="1"/>
  <c r="N81" i="1"/>
  <c r="P81" i="1"/>
  <c r="Q81" i="1"/>
  <c r="R81" i="1"/>
  <c r="G82" i="1"/>
  <c r="H82" i="1"/>
  <c r="I82" i="1"/>
  <c r="K82" i="1"/>
  <c r="L82" i="1"/>
  <c r="M82" i="1"/>
  <c r="N82" i="1"/>
  <c r="O82" i="1"/>
  <c r="Q82" i="1"/>
  <c r="R82" i="1"/>
  <c r="H83" i="1"/>
  <c r="I83" i="1"/>
  <c r="J83" i="1"/>
  <c r="K83" i="1"/>
  <c r="L83" i="1"/>
  <c r="M83" i="1"/>
  <c r="N83" i="1"/>
  <c r="O83" i="1"/>
  <c r="R83" i="1"/>
  <c r="G84" i="1"/>
  <c r="H84" i="1"/>
  <c r="I84" i="1"/>
  <c r="K84" i="1"/>
  <c r="L84" i="1"/>
  <c r="M84" i="1"/>
  <c r="N84" i="1"/>
  <c r="O84" i="1"/>
  <c r="R84" i="1"/>
  <c r="G85" i="1"/>
  <c r="H85" i="1"/>
  <c r="J85" i="1"/>
  <c r="K85" i="1"/>
  <c r="L85" i="1"/>
  <c r="M85" i="1"/>
  <c r="N85" i="1"/>
  <c r="O85" i="1"/>
  <c r="P85" i="1"/>
  <c r="Q85" i="1"/>
  <c r="R85" i="1"/>
  <c r="G86" i="1"/>
  <c r="H86" i="1"/>
  <c r="J86" i="1"/>
  <c r="K86" i="1"/>
  <c r="L86" i="1"/>
  <c r="N86" i="1"/>
  <c r="O86" i="1"/>
  <c r="P86" i="1"/>
  <c r="Q86" i="1"/>
  <c r="R86" i="1"/>
  <c r="G87" i="1"/>
  <c r="H87" i="1"/>
  <c r="J87" i="1"/>
  <c r="K87" i="1"/>
  <c r="L87" i="1"/>
  <c r="M87" i="1"/>
  <c r="N87" i="1"/>
  <c r="O87" i="1"/>
  <c r="P87" i="1"/>
  <c r="Q87" i="1"/>
  <c r="R87" i="1"/>
  <c r="G88" i="1"/>
  <c r="H88" i="1"/>
  <c r="J88" i="1"/>
  <c r="K88" i="1"/>
  <c r="L88" i="1"/>
  <c r="M88" i="1"/>
  <c r="N88" i="1"/>
  <c r="O88" i="1"/>
  <c r="P88" i="1"/>
  <c r="Q88" i="1"/>
  <c r="R88" i="1"/>
  <c r="G89" i="1"/>
  <c r="H89" i="1"/>
  <c r="J89" i="1"/>
  <c r="K89" i="1"/>
  <c r="L89" i="1"/>
  <c r="N89" i="1"/>
  <c r="O89" i="1"/>
  <c r="P89" i="1"/>
  <c r="Q89" i="1"/>
  <c r="R89" i="1"/>
  <c r="G90" i="1"/>
  <c r="H90" i="1"/>
  <c r="J90" i="1"/>
  <c r="K90" i="1"/>
  <c r="L90" i="1"/>
  <c r="M90" i="1"/>
  <c r="N90" i="1"/>
  <c r="O90" i="1"/>
  <c r="P90" i="1"/>
  <c r="Q90" i="1"/>
  <c r="G91" i="1"/>
  <c r="H91" i="1"/>
  <c r="J91" i="1"/>
  <c r="K91" i="1"/>
  <c r="L91" i="1"/>
  <c r="M91" i="1"/>
  <c r="N91" i="1"/>
  <c r="O91" i="1"/>
  <c r="P91" i="1"/>
  <c r="Q91" i="1"/>
  <c r="G92" i="1"/>
  <c r="H92" i="1"/>
  <c r="I92" i="1"/>
  <c r="K92" i="1"/>
  <c r="L92" i="1"/>
  <c r="N92" i="1"/>
  <c r="O92" i="1"/>
  <c r="P92" i="1"/>
  <c r="Q92" i="1"/>
  <c r="G93" i="1"/>
  <c r="H93" i="1"/>
  <c r="I93" i="1"/>
  <c r="J93" i="1"/>
  <c r="K93" i="1"/>
  <c r="L93" i="1"/>
  <c r="N93" i="1"/>
  <c r="O93" i="1"/>
  <c r="P93" i="1"/>
  <c r="G94" i="1"/>
  <c r="H94" i="1"/>
  <c r="I94" i="1"/>
  <c r="K94" i="1"/>
  <c r="L94" i="1"/>
  <c r="M94" i="1"/>
  <c r="N94" i="1"/>
  <c r="O94" i="1"/>
  <c r="P94" i="1"/>
  <c r="G95" i="1"/>
  <c r="H95" i="1"/>
  <c r="I95" i="1"/>
  <c r="J95" i="1"/>
  <c r="K95" i="1"/>
  <c r="L95" i="1"/>
  <c r="M95" i="1"/>
  <c r="N95" i="1"/>
  <c r="P95" i="1"/>
  <c r="R95" i="1"/>
  <c r="G96" i="1"/>
  <c r="H96" i="1"/>
  <c r="I96" i="1"/>
  <c r="J96" i="1"/>
  <c r="K96" i="1"/>
  <c r="L96" i="1"/>
  <c r="M96" i="1"/>
  <c r="N96" i="1"/>
  <c r="P96" i="1"/>
  <c r="R96" i="1"/>
  <c r="G97" i="1"/>
  <c r="H97" i="1"/>
  <c r="K97" i="1"/>
  <c r="L97" i="1"/>
  <c r="M97" i="1"/>
  <c r="N97" i="1"/>
  <c r="O97" i="1"/>
  <c r="P97" i="1"/>
  <c r="Q97" i="1"/>
  <c r="R97" i="1"/>
  <c r="G98" i="1"/>
  <c r="H98" i="1"/>
  <c r="K98" i="1"/>
  <c r="L98" i="1"/>
  <c r="M98" i="1"/>
  <c r="N98" i="1"/>
  <c r="P98" i="1"/>
  <c r="Q98" i="1"/>
  <c r="R98" i="1"/>
  <c r="G99" i="1"/>
  <c r="H99" i="1"/>
  <c r="J99" i="1"/>
  <c r="K99" i="1"/>
  <c r="L99" i="1"/>
  <c r="M99" i="1"/>
  <c r="N99" i="1"/>
  <c r="P99" i="1"/>
  <c r="R99" i="1"/>
  <c r="G100" i="1"/>
  <c r="H100" i="1"/>
  <c r="I100" i="1"/>
  <c r="J100" i="1"/>
  <c r="K100" i="1"/>
  <c r="L100" i="1"/>
  <c r="M100" i="1"/>
  <c r="N100" i="1"/>
  <c r="P100" i="1"/>
  <c r="R100" i="1"/>
  <c r="G101" i="1"/>
  <c r="H101" i="1"/>
  <c r="I101" i="1"/>
  <c r="K101" i="1"/>
  <c r="L101" i="1"/>
  <c r="M101" i="1"/>
  <c r="N101" i="1"/>
  <c r="P101" i="1"/>
  <c r="R101" i="1"/>
  <c r="G102" i="1"/>
  <c r="H102" i="1"/>
  <c r="I102" i="1"/>
  <c r="K102" i="1"/>
  <c r="L102" i="1"/>
  <c r="M102" i="1"/>
  <c r="N102" i="1"/>
  <c r="P102" i="1"/>
  <c r="Q102" i="1"/>
  <c r="R102" i="1"/>
  <c r="G103" i="1"/>
  <c r="H103" i="1"/>
  <c r="K103" i="1"/>
  <c r="L103" i="1"/>
  <c r="M103" i="1"/>
  <c r="N103" i="1"/>
  <c r="P103" i="1"/>
  <c r="R103" i="1"/>
  <c r="G104" i="1"/>
  <c r="H104" i="1"/>
  <c r="I104" i="1"/>
  <c r="K104" i="1"/>
  <c r="L104" i="1"/>
  <c r="M104" i="1"/>
  <c r="N104" i="1"/>
  <c r="P104" i="1"/>
  <c r="Q104" i="1"/>
  <c r="R104" i="1"/>
  <c r="G105" i="1"/>
  <c r="H105" i="1"/>
  <c r="K105" i="1"/>
  <c r="L105" i="1"/>
  <c r="M105" i="1"/>
  <c r="N105" i="1"/>
  <c r="P105" i="1"/>
  <c r="Q105" i="1"/>
  <c r="R105" i="1"/>
  <c r="G106" i="1"/>
  <c r="H106" i="1"/>
  <c r="K106" i="1"/>
  <c r="L106" i="1"/>
  <c r="M106" i="1"/>
  <c r="N106" i="1"/>
  <c r="P106" i="1"/>
  <c r="R106" i="1"/>
  <c r="G107" i="1"/>
  <c r="H107" i="1"/>
  <c r="J107" i="1"/>
  <c r="K107" i="1"/>
  <c r="L107" i="1"/>
  <c r="M107" i="1"/>
  <c r="N107" i="1"/>
  <c r="P107" i="1"/>
  <c r="R107" i="1"/>
  <c r="G108" i="1"/>
  <c r="H108" i="1"/>
  <c r="K108" i="1"/>
  <c r="L108" i="1"/>
  <c r="M108" i="1"/>
  <c r="N108" i="1"/>
  <c r="O108" i="1"/>
  <c r="P108" i="1"/>
  <c r="R108" i="1"/>
  <c r="H109" i="1"/>
  <c r="K109" i="1"/>
  <c r="L109" i="1"/>
  <c r="M109" i="1"/>
  <c r="N109" i="1"/>
  <c r="O109" i="1"/>
  <c r="P109" i="1"/>
  <c r="R109" i="1"/>
  <c r="H110" i="1"/>
  <c r="I110" i="1"/>
  <c r="K110" i="1"/>
  <c r="L110" i="1"/>
  <c r="M110" i="1"/>
  <c r="N110" i="1"/>
  <c r="O110" i="1"/>
  <c r="P110" i="1"/>
  <c r="R110" i="1"/>
  <c r="G111" i="1"/>
  <c r="H111" i="1"/>
  <c r="J111" i="1"/>
  <c r="K111" i="1"/>
  <c r="L111" i="1"/>
  <c r="M111" i="1"/>
  <c r="N111" i="1"/>
  <c r="P111" i="1"/>
  <c r="R111" i="1"/>
  <c r="H112" i="1"/>
  <c r="I112" i="1"/>
  <c r="J112" i="1"/>
  <c r="K112" i="1"/>
  <c r="L112" i="1"/>
  <c r="M112" i="1"/>
  <c r="N112" i="1"/>
  <c r="O112" i="1"/>
  <c r="P112" i="1"/>
  <c r="R112" i="1"/>
  <c r="H113" i="1"/>
  <c r="J113" i="1"/>
  <c r="K113" i="1"/>
  <c r="L113" i="1"/>
  <c r="M113" i="1"/>
  <c r="N113" i="1"/>
  <c r="P113" i="1"/>
  <c r="R113" i="1"/>
  <c r="H114" i="1"/>
  <c r="I114" i="1"/>
  <c r="K114" i="1"/>
  <c r="L114" i="1"/>
  <c r="M114" i="1"/>
  <c r="N114" i="1"/>
  <c r="P114" i="1"/>
  <c r="Q114" i="1"/>
  <c r="R114" i="1"/>
  <c r="H115" i="1"/>
  <c r="J115" i="1"/>
  <c r="K115" i="1"/>
  <c r="L115" i="1"/>
  <c r="M115" i="1"/>
  <c r="N115" i="1"/>
  <c r="P115" i="1"/>
  <c r="Q115" i="1"/>
  <c r="R115" i="1"/>
  <c r="G116" i="1"/>
  <c r="J116" i="1"/>
  <c r="K116" i="1"/>
  <c r="L116" i="1"/>
  <c r="M116" i="1"/>
  <c r="N116" i="1"/>
  <c r="O116" i="1"/>
  <c r="P116" i="1"/>
  <c r="R116" i="1"/>
  <c r="G117" i="1"/>
  <c r="I117" i="1"/>
  <c r="J117" i="1"/>
  <c r="K117" i="1"/>
  <c r="L117" i="1"/>
  <c r="M117" i="1"/>
  <c r="N117" i="1"/>
  <c r="O117" i="1"/>
  <c r="P117" i="1"/>
  <c r="R117" i="1"/>
  <c r="G118" i="1"/>
  <c r="I118" i="1"/>
  <c r="J118" i="1"/>
  <c r="K118" i="1"/>
  <c r="L118" i="1"/>
  <c r="M118" i="1"/>
  <c r="N118" i="1"/>
  <c r="P118" i="1"/>
  <c r="Q118" i="1"/>
  <c r="R118" i="1"/>
  <c r="G119" i="1"/>
  <c r="J119" i="1"/>
  <c r="K119" i="1"/>
  <c r="L119" i="1"/>
  <c r="M119" i="1"/>
  <c r="N119" i="1"/>
  <c r="P119" i="1"/>
  <c r="Q119" i="1"/>
  <c r="R119" i="1"/>
  <c r="G120" i="1"/>
  <c r="I120" i="1"/>
  <c r="K120" i="1"/>
  <c r="L120" i="1"/>
  <c r="M120" i="1"/>
  <c r="N120" i="1"/>
  <c r="P120" i="1"/>
  <c r="Q120" i="1"/>
  <c r="R120" i="1"/>
  <c r="G121" i="1"/>
  <c r="J121" i="1"/>
  <c r="K121" i="1"/>
  <c r="L121" i="1"/>
  <c r="M121" i="1"/>
  <c r="N121" i="1"/>
  <c r="P121" i="1"/>
  <c r="Q121" i="1"/>
  <c r="R121" i="1"/>
  <c r="G122" i="1"/>
  <c r="K122" i="1"/>
  <c r="L122" i="1"/>
  <c r="M122" i="1"/>
  <c r="N122" i="1"/>
  <c r="O122" i="1"/>
  <c r="P122" i="1"/>
  <c r="Q122" i="1"/>
  <c r="R122" i="1"/>
  <c r="H123" i="1"/>
  <c r="I123" i="1"/>
  <c r="K123" i="1"/>
  <c r="L123" i="1"/>
  <c r="M123" i="1"/>
  <c r="N123" i="1"/>
  <c r="P123" i="1"/>
  <c r="R123" i="1"/>
  <c r="G124" i="1"/>
  <c r="H124" i="1"/>
  <c r="I124" i="1"/>
  <c r="K124" i="1"/>
  <c r="L124" i="1"/>
  <c r="M124" i="1"/>
  <c r="N124" i="1"/>
  <c r="O124" i="1"/>
  <c r="P124" i="1"/>
  <c r="R124" i="1"/>
  <c r="H5" i="1"/>
  <c r="I5" i="1"/>
  <c r="J5" i="1"/>
  <c r="K5" i="1"/>
  <c r="L5" i="1"/>
  <c r="M5" i="1"/>
  <c r="N5" i="1"/>
  <c r="O5" i="1"/>
  <c r="P5" i="1"/>
  <c r="Q5" i="1"/>
  <c r="G5" i="1"/>
  <c r="L1" i="1" l="1"/>
  <c r="Z9" i="3" s="1"/>
  <c r="I1" i="1"/>
  <c r="Z6" i="3" s="1"/>
  <c r="I2" i="1"/>
  <c r="AA6" i="3" s="1"/>
  <c r="P1" i="1"/>
  <c r="Z13" i="3" s="1"/>
  <c r="P3" i="1"/>
  <c r="AB13" i="3" s="1"/>
  <c r="N2" i="1"/>
  <c r="AA11" i="3" s="1"/>
  <c r="N3" i="1"/>
  <c r="AB11" i="3" s="1"/>
  <c r="L3" i="1"/>
  <c r="AB9" i="3" s="1"/>
  <c r="K2" i="1"/>
  <c r="AA8" i="3" s="1"/>
  <c r="K3" i="1"/>
  <c r="AB8" i="3" s="1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65" i="2"/>
  <c r="A66" i="2"/>
  <c r="A67" i="2"/>
  <c r="A68" i="2"/>
  <c r="A69" i="2"/>
  <c r="A70" i="2"/>
  <c r="A71" i="2"/>
  <c r="A72" i="2"/>
  <c r="A73" i="2"/>
  <c r="A74" i="2"/>
  <c r="A75" i="2"/>
  <c r="A76" i="2"/>
  <c r="A64" i="2"/>
  <c r="F5" i="1"/>
  <c r="F45" i="1"/>
  <c r="F46" i="1"/>
  <c r="F91" i="1"/>
  <c r="I91" i="1" s="1"/>
  <c r="F92" i="1"/>
  <c r="F93" i="1"/>
  <c r="Q93" i="1" s="1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15" i="2"/>
  <c r="A16" i="2"/>
  <c r="A17" i="2"/>
  <c r="A18" i="2"/>
  <c r="A19" i="2"/>
  <c r="A20" i="2"/>
  <c r="A21" i="2"/>
  <c r="A22" i="2"/>
  <c r="A23" i="2"/>
  <c r="E26" i="1"/>
  <c r="E48" i="1"/>
  <c r="E75" i="1"/>
  <c r="E76" i="1"/>
  <c r="E80" i="1"/>
  <c r="E108" i="1"/>
  <c r="E116" i="1"/>
  <c r="E123" i="1"/>
  <c r="A3" i="2"/>
  <c r="A4" i="2"/>
  <c r="E88" i="1" s="1"/>
  <c r="A5" i="2"/>
  <c r="E18" i="1" s="1"/>
  <c r="A6" i="2"/>
  <c r="A7" i="2"/>
  <c r="A8" i="2"/>
  <c r="A9" i="2"/>
  <c r="A10" i="2"/>
  <c r="A11" i="2"/>
  <c r="A12" i="2"/>
  <c r="A13" i="2"/>
  <c r="A14" i="2"/>
  <c r="A2" i="2"/>
  <c r="E42" i="1" s="1"/>
  <c r="Y15" i="3" l="1"/>
  <c r="Y7" i="3"/>
  <c r="W9" i="3"/>
  <c r="P14" i="3"/>
  <c r="W10" i="3"/>
  <c r="I12" i="3"/>
  <c r="I5" i="3"/>
  <c r="I6" i="3"/>
  <c r="Y14" i="3"/>
  <c r="I13" i="3"/>
  <c r="Y13" i="3"/>
  <c r="P8" i="3"/>
  <c r="W4" i="3"/>
  <c r="Y12" i="3"/>
  <c r="Y4" i="3"/>
  <c r="I14" i="3"/>
  <c r="Y11" i="3"/>
  <c r="W5" i="3"/>
  <c r="W13" i="3"/>
  <c r="P10" i="3"/>
  <c r="I7" i="3"/>
  <c r="I15" i="3"/>
  <c r="W6" i="3"/>
  <c r="P11" i="3"/>
  <c r="Y10" i="3"/>
  <c r="W14" i="3"/>
  <c r="I8" i="3"/>
  <c r="Y9" i="3"/>
  <c r="W7" i="3"/>
  <c r="W15" i="3"/>
  <c r="P12" i="3"/>
  <c r="I9" i="3"/>
  <c r="P4" i="3"/>
  <c r="I11" i="3"/>
  <c r="P7" i="3"/>
  <c r="Y5" i="3"/>
  <c r="P9" i="3"/>
  <c r="Y8" i="3"/>
  <c r="W8" i="3"/>
  <c r="P5" i="3"/>
  <c r="P13" i="3"/>
  <c r="I10" i="3"/>
  <c r="P6" i="3"/>
  <c r="Y6" i="3"/>
  <c r="P15" i="3"/>
  <c r="W11" i="3"/>
  <c r="W12" i="3"/>
  <c r="I4" i="3"/>
  <c r="M92" i="1"/>
  <c r="J92" i="1"/>
  <c r="D6" i="3"/>
  <c r="K6" i="3"/>
  <c r="R6" i="3"/>
  <c r="M9" i="3"/>
  <c r="T9" i="3"/>
  <c r="F9" i="3"/>
  <c r="E6" i="3"/>
  <c r="L6" i="3"/>
  <c r="S6" i="3"/>
  <c r="S11" i="3"/>
  <c r="E11" i="3"/>
  <c r="L11" i="3"/>
  <c r="T13" i="3"/>
  <c r="F13" i="3"/>
  <c r="M13" i="3"/>
  <c r="F11" i="3"/>
  <c r="M11" i="3"/>
  <c r="T11" i="3"/>
  <c r="D13" i="3"/>
  <c r="K13" i="3"/>
  <c r="R13" i="3"/>
  <c r="M8" i="3"/>
  <c r="T8" i="3"/>
  <c r="F8" i="3"/>
  <c r="E8" i="3"/>
  <c r="L8" i="3"/>
  <c r="S8" i="3"/>
  <c r="R9" i="3"/>
  <c r="K9" i="3"/>
  <c r="D9" i="3"/>
  <c r="M46" i="1"/>
  <c r="L46" i="1"/>
  <c r="Q45" i="1"/>
  <c r="G45" i="1"/>
  <c r="E16" i="1"/>
  <c r="F75" i="1"/>
  <c r="H75" i="1" s="1"/>
  <c r="E107" i="1"/>
  <c r="E10" i="1"/>
  <c r="E106" i="1"/>
  <c r="E64" i="1"/>
  <c r="E90" i="1"/>
  <c r="E124" i="1"/>
  <c r="E98" i="1"/>
  <c r="E115" i="1"/>
  <c r="E74" i="1"/>
  <c r="E122" i="1"/>
  <c r="F13" i="1"/>
  <c r="J13" i="1" s="1"/>
  <c r="E120" i="1"/>
  <c r="E83" i="1"/>
  <c r="E24" i="1"/>
  <c r="E82" i="1"/>
  <c r="E112" i="1"/>
  <c r="F123" i="1"/>
  <c r="J123" i="1" s="1"/>
  <c r="F107" i="1"/>
  <c r="Q107" i="1" s="1"/>
  <c r="F83" i="1"/>
  <c r="P83" i="1" s="1"/>
  <c r="F51" i="1"/>
  <c r="E118" i="1"/>
  <c r="E102" i="1"/>
  <c r="E94" i="1"/>
  <c r="E78" i="1"/>
  <c r="E62" i="1"/>
  <c r="E46" i="1"/>
  <c r="E30" i="1"/>
  <c r="E14" i="1"/>
  <c r="F113" i="1"/>
  <c r="I113" i="1" s="1"/>
  <c r="F97" i="1"/>
  <c r="J97" i="1" s="1"/>
  <c r="F73" i="1"/>
  <c r="E117" i="1"/>
  <c r="E109" i="1"/>
  <c r="E101" i="1"/>
  <c r="E93" i="1"/>
  <c r="E85" i="1"/>
  <c r="E77" i="1"/>
  <c r="E69" i="1"/>
  <c r="E61" i="1"/>
  <c r="E53" i="1"/>
  <c r="E45" i="1"/>
  <c r="E37" i="1"/>
  <c r="E29" i="1"/>
  <c r="E21" i="1"/>
  <c r="E13" i="1"/>
  <c r="F120" i="1"/>
  <c r="F112" i="1"/>
  <c r="F104" i="1"/>
  <c r="J104" i="1" s="1"/>
  <c r="F96" i="1"/>
  <c r="Q96" i="1" s="1"/>
  <c r="F88" i="1"/>
  <c r="I88" i="1" s="1"/>
  <c r="F80" i="1"/>
  <c r="F72" i="1"/>
  <c r="F64" i="1"/>
  <c r="F56" i="1"/>
  <c r="F48" i="1"/>
  <c r="J48" i="1" s="1"/>
  <c r="F40" i="1"/>
  <c r="K40" i="1" s="1"/>
  <c r="F32" i="1"/>
  <c r="K32" i="1" s="1"/>
  <c r="F24" i="1"/>
  <c r="F16" i="1"/>
  <c r="Q16" i="1" s="1"/>
  <c r="F8" i="1"/>
  <c r="K8" i="1" s="1"/>
  <c r="E100" i="1"/>
  <c r="E92" i="1"/>
  <c r="E84" i="1"/>
  <c r="E68" i="1"/>
  <c r="E60" i="1"/>
  <c r="E52" i="1"/>
  <c r="E44" i="1"/>
  <c r="E36" i="1"/>
  <c r="E28" i="1"/>
  <c r="E20" i="1"/>
  <c r="E12" i="1"/>
  <c r="F119" i="1"/>
  <c r="F111" i="1"/>
  <c r="F103" i="1"/>
  <c r="F95" i="1"/>
  <c r="F87" i="1"/>
  <c r="I87" i="1" s="1"/>
  <c r="F79" i="1"/>
  <c r="Q79" i="1" s="1"/>
  <c r="F71" i="1"/>
  <c r="Q71" i="1" s="1"/>
  <c r="F63" i="1"/>
  <c r="J63" i="1" s="1"/>
  <c r="F55" i="1"/>
  <c r="O55" i="1" s="1"/>
  <c r="F47" i="1"/>
  <c r="F39" i="1"/>
  <c r="K39" i="1" s="1"/>
  <c r="F31" i="1"/>
  <c r="M31" i="1" s="1"/>
  <c r="F23" i="1"/>
  <c r="F15" i="1"/>
  <c r="F7" i="1"/>
  <c r="E99" i="1"/>
  <c r="E91" i="1"/>
  <c r="E67" i="1"/>
  <c r="E59" i="1"/>
  <c r="E51" i="1"/>
  <c r="E43" i="1"/>
  <c r="E35" i="1"/>
  <c r="E27" i="1"/>
  <c r="E19" i="1"/>
  <c r="E11" i="1"/>
  <c r="F118" i="1"/>
  <c r="F110" i="1"/>
  <c r="F102" i="1"/>
  <c r="F94" i="1"/>
  <c r="Q94" i="1" s="1"/>
  <c r="F86" i="1"/>
  <c r="I86" i="1" s="1"/>
  <c r="F78" i="1"/>
  <c r="F70" i="1"/>
  <c r="F62" i="1"/>
  <c r="O62" i="1" s="1"/>
  <c r="F54" i="1"/>
  <c r="J54" i="1" s="1"/>
  <c r="R46" i="1"/>
  <c r="F38" i="1"/>
  <c r="F30" i="1"/>
  <c r="F22" i="1"/>
  <c r="K22" i="1" s="1"/>
  <c r="F14" i="1"/>
  <c r="N14" i="1" s="1"/>
  <c r="F6" i="1"/>
  <c r="O6" i="1" s="1"/>
  <c r="E66" i="1"/>
  <c r="E50" i="1"/>
  <c r="F117" i="1"/>
  <c r="H117" i="1" s="1"/>
  <c r="F109" i="1"/>
  <c r="F101" i="1"/>
  <c r="J101" i="1" s="1"/>
  <c r="F85" i="1"/>
  <c r="I85" i="1" s="1"/>
  <c r="F77" i="1"/>
  <c r="F69" i="1"/>
  <c r="F61" i="1"/>
  <c r="G61" i="1" s="1"/>
  <c r="F53" i="1"/>
  <c r="R45" i="1"/>
  <c r="F37" i="1"/>
  <c r="F29" i="1"/>
  <c r="Q29" i="1" s="1"/>
  <c r="F21" i="1"/>
  <c r="O21" i="1" s="1"/>
  <c r="R5" i="1"/>
  <c r="R1" i="1" s="1"/>
  <c r="Z15" i="3" s="1"/>
  <c r="E58" i="1"/>
  <c r="E34" i="1"/>
  <c r="C7" i="3"/>
  <c r="C15" i="3"/>
  <c r="C8" i="3"/>
  <c r="C4" i="3"/>
  <c r="C9" i="3"/>
  <c r="E5" i="1"/>
  <c r="C10" i="3"/>
  <c r="C11" i="3"/>
  <c r="C12" i="3"/>
  <c r="C6" i="3"/>
  <c r="C5" i="3"/>
  <c r="C13" i="3"/>
  <c r="C14" i="3"/>
  <c r="E121" i="1"/>
  <c r="E113" i="1"/>
  <c r="E105" i="1"/>
  <c r="E97" i="1"/>
  <c r="E89" i="1"/>
  <c r="E81" i="1"/>
  <c r="E73" i="1"/>
  <c r="E65" i="1"/>
  <c r="E57" i="1"/>
  <c r="E49" i="1"/>
  <c r="E41" i="1"/>
  <c r="E33" i="1"/>
  <c r="E25" i="1"/>
  <c r="E17" i="1"/>
  <c r="E8" i="1"/>
  <c r="F124" i="1"/>
  <c r="F116" i="1"/>
  <c r="F108" i="1"/>
  <c r="Q108" i="1" s="1"/>
  <c r="F100" i="1"/>
  <c r="O100" i="1" s="1"/>
  <c r="R92" i="1"/>
  <c r="F84" i="1"/>
  <c r="F76" i="1"/>
  <c r="F68" i="1"/>
  <c r="O68" i="1" s="1"/>
  <c r="F60" i="1"/>
  <c r="F52" i="1"/>
  <c r="F44" i="1"/>
  <c r="F36" i="1"/>
  <c r="F28" i="1"/>
  <c r="F20" i="1"/>
  <c r="J20" i="1" s="1"/>
  <c r="F12" i="1"/>
  <c r="E114" i="1"/>
  <c r="E96" i="1"/>
  <c r="E56" i="1"/>
  <c r="E40" i="1"/>
  <c r="E32" i="1"/>
  <c r="E7" i="1"/>
  <c r="R91" i="1"/>
  <c r="F67" i="1"/>
  <c r="O67" i="1" s="1"/>
  <c r="F59" i="1"/>
  <c r="J59" i="1" s="1"/>
  <c r="F35" i="1"/>
  <c r="Q35" i="1" s="1"/>
  <c r="F27" i="1"/>
  <c r="N27" i="1" s="1"/>
  <c r="F19" i="1"/>
  <c r="Q19" i="1" s="1"/>
  <c r="F11" i="1"/>
  <c r="E119" i="1"/>
  <c r="E111" i="1"/>
  <c r="E103" i="1"/>
  <c r="E95" i="1"/>
  <c r="E87" i="1"/>
  <c r="E79" i="1"/>
  <c r="E71" i="1"/>
  <c r="E63" i="1"/>
  <c r="E55" i="1"/>
  <c r="E47" i="1"/>
  <c r="E39" i="1"/>
  <c r="E31" i="1"/>
  <c r="E23" i="1"/>
  <c r="E15" i="1"/>
  <c r="E6" i="1"/>
  <c r="F122" i="1"/>
  <c r="F114" i="1"/>
  <c r="G114" i="1" s="1"/>
  <c r="F106" i="1"/>
  <c r="Q106" i="1" s="1"/>
  <c r="F98" i="1"/>
  <c r="O98" i="1" s="1"/>
  <c r="F90" i="1"/>
  <c r="I90" i="1" s="1"/>
  <c r="F82" i="1"/>
  <c r="P82" i="1" s="1"/>
  <c r="F74" i="1"/>
  <c r="H74" i="1" s="1"/>
  <c r="F66" i="1"/>
  <c r="J66" i="1" s="1"/>
  <c r="F58" i="1"/>
  <c r="F50" i="1"/>
  <c r="Q50" i="1" s="1"/>
  <c r="F42" i="1"/>
  <c r="O42" i="1" s="1"/>
  <c r="F34" i="1"/>
  <c r="J34" i="1" s="1"/>
  <c r="F26" i="1"/>
  <c r="F18" i="1"/>
  <c r="F10" i="1"/>
  <c r="E104" i="1"/>
  <c r="E72" i="1"/>
  <c r="F115" i="1"/>
  <c r="G115" i="1" s="1"/>
  <c r="F99" i="1"/>
  <c r="F43" i="1"/>
  <c r="N43" i="1" s="1"/>
  <c r="E110" i="1"/>
  <c r="E86" i="1"/>
  <c r="E70" i="1"/>
  <c r="E54" i="1"/>
  <c r="E38" i="1"/>
  <c r="E22" i="1"/>
  <c r="E9" i="1"/>
  <c r="F121" i="1"/>
  <c r="F105" i="1"/>
  <c r="I105" i="1" s="1"/>
  <c r="F89" i="1"/>
  <c r="F81" i="1"/>
  <c r="J81" i="1" s="1"/>
  <c r="F65" i="1"/>
  <c r="J65" i="1" s="1"/>
  <c r="F57" i="1"/>
  <c r="J57" i="1" s="1"/>
  <c r="F49" i="1"/>
  <c r="F41" i="1"/>
  <c r="F33" i="1"/>
  <c r="J33" i="1" s="1"/>
  <c r="F25" i="1"/>
  <c r="F17" i="1"/>
  <c r="Q17" i="1" s="1"/>
  <c r="F9" i="1"/>
  <c r="O123" i="1"/>
  <c r="J122" i="1"/>
  <c r="O121" i="1"/>
  <c r="H120" i="1"/>
  <c r="O119" i="1"/>
  <c r="H116" i="1"/>
  <c r="O113" i="1"/>
  <c r="O111" i="1"/>
  <c r="J110" i="1"/>
  <c r="J109" i="1"/>
  <c r="G109" i="1"/>
  <c r="O106" i="1"/>
  <c r="O104" i="1"/>
  <c r="J103" i="1"/>
  <c r="O103" i="1"/>
  <c r="O101" i="1"/>
  <c r="Q101" i="1"/>
  <c r="Q100" i="1"/>
  <c r="I99" i="1"/>
  <c r="I98" i="1"/>
  <c r="J98" i="1"/>
  <c r="I97" i="1"/>
  <c r="M93" i="1"/>
  <c r="R93" i="1"/>
  <c r="M86" i="1"/>
  <c r="J84" i="1"/>
  <c r="Q83" i="1"/>
  <c r="G83" i="1"/>
  <c r="J82" i="1"/>
  <c r="H80" i="1"/>
  <c r="J80" i="1"/>
  <c r="L77" i="1"/>
  <c r="P76" i="1"/>
  <c r="G76" i="1"/>
  <c r="G74" i="1"/>
  <c r="Q73" i="1"/>
  <c r="P73" i="1"/>
  <c r="O72" i="1"/>
  <c r="L72" i="1"/>
  <c r="J70" i="1"/>
  <c r="P70" i="1"/>
  <c r="J69" i="1"/>
  <c r="L67" i="1"/>
  <c r="P66" i="1"/>
  <c r="O64" i="1"/>
  <c r="Q63" i="1"/>
  <c r="P63" i="1"/>
  <c r="J60" i="1"/>
  <c r="Q59" i="1"/>
  <c r="P58" i="1"/>
  <c r="L57" i="1"/>
  <c r="P56" i="1"/>
  <c r="P53" i="1"/>
  <c r="O52" i="1"/>
  <c r="M51" i="1"/>
  <c r="L50" i="1"/>
  <c r="M49" i="1"/>
  <c r="P48" i="1"/>
  <c r="J47" i="1"/>
  <c r="J43" i="1"/>
  <c r="Q43" i="1"/>
  <c r="N42" i="1"/>
  <c r="N40" i="1"/>
  <c r="K38" i="1"/>
  <c r="Q37" i="1"/>
  <c r="K37" i="1"/>
  <c r="Q36" i="1"/>
  <c r="M36" i="1"/>
  <c r="O35" i="1"/>
  <c r="N35" i="1"/>
  <c r="O34" i="1"/>
  <c r="N34" i="1"/>
  <c r="Q33" i="1"/>
  <c r="K33" i="1"/>
  <c r="O32" i="1"/>
  <c r="O30" i="1"/>
  <c r="H30" i="1"/>
  <c r="O29" i="1"/>
  <c r="H29" i="1"/>
  <c r="O28" i="1"/>
  <c r="G25" i="1"/>
  <c r="K25" i="1"/>
  <c r="O24" i="1"/>
  <c r="M23" i="1"/>
  <c r="J22" i="1"/>
  <c r="J21" i="1"/>
  <c r="O18" i="1"/>
  <c r="J16" i="1"/>
  <c r="K14" i="1"/>
  <c r="N13" i="1"/>
  <c r="Q13" i="1"/>
  <c r="N12" i="1"/>
  <c r="K12" i="1"/>
  <c r="O11" i="1"/>
  <c r="N10" i="1"/>
  <c r="K9" i="1"/>
  <c r="Q9" i="1"/>
  <c r="H40" i="1" l="1"/>
  <c r="L55" i="1"/>
  <c r="Q117" i="1"/>
  <c r="I122" i="1"/>
  <c r="H122" i="1"/>
  <c r="I121" i="1"/>
  <c r="H121" i="1"/>
  <c r="H119" i="1"/>
  <c r="I119" i="1"/>
  <c r="H118" i="1"/>
  <c r="O118" i="1"/>
  <c r="Q116" i="1"/>
  <c r="I116" i="1"/>
  <c r="G110" i="1"/>
  <c r="Q110" i="1"/>
  <c r="I109" i="1"/>
  <c r="Q109" i="1"/>
  <c r="Q103" i="1"/>
  <c r="I103" i="1"/>
  <c r="J102" i="1"/>
  <c r="O102" i="1"/>
  <c r="O99" i="1"/>
  <c r="Q99" i="1"/>
  <c r="O96" i="1"/>
  <c r="R90" i="1"/>
  <c r="I89" i="1"/>
  <c r="M89" i="1"/>
  <c r="M3" i="1" s="1"/>
  <c r="AB10" i="3" s="1"/>
  <c r="Q84" i="1"/>
  <c r="P84" i="1"/>
  <c r="O80" i="1"/>
  <c r="P80" i="1"/>
  <c r="H78" i="1"/>
  <c r="L78" i="1"/>
  <c r="H77" i="1"/>
  <c r="M77" i="1"/>
  <c r="M2" i="1" s="1"/>
  <c r="AA10" i="3" s="1"/>
  <c r="H76" i="1"/>
  <c r="O76" i="1"/>
  <c r="G73" i="1"/>
  <c r="H73" i="1"/>
  <c r="G72" i="1"/>
  <c r="Q72" i="1"/>
  <c r="O70" i="1"/>
  <c r="G70" i="1"/>
  <c r="L69" i="1"/>
  <c r="G69" i="1"/>
  <c r="O60" i="1"/>
  <c r="P60" i="1"/>
  <c r="L59" i="1"/>
  <c r="Q58" i="1"/>
  <c r="O58" i="1"/>
  <c r="L54" i="1"/>
  <c r="L52" i="1"/>
  <c r="P52" i="1"/>
  <c r="P51" i="1"/>
  <c r="Q51" i="1"/>
  <c r="H49" i="1"/>
  <c r="O49" i="1"/>
  <c r="N44" i="1"/>
  <c r="O44" i="1"/>
  <c r="Q41" i="1"/>
  <c r="H41" i="1"/>
  <c r="H39" i="1"/>
  <c r="H38" i="1"/>
  <c r="Q38" i="1"/>
  <c r="H37" i="1"/>
  <c r="G37" i="1"/>
  <c r="H36" i="1"/>
  <c r="G36" i="1"/>
  <c r="G30" i="1"/>
  <c r="K30" i="1"/>
  <c r="J26" i="1"/>
  <c r="K26" i="1"/>
  <c r="J25" i="1"/>
  <c r="N25" i="1"/>
  <c r="N18" i="1"/>
  <c r="K18" i="1"/>
  <c r="Q12" i="1"/>
  <c r="O12" i="1"/>
  <c r="N11" i="1"/>
  <c r="J11" i="1"/>
  <c r="J9" i="1"/>
  <c r="O9" i="1"/>
  <c r="O8" i="1"/>
  <c r="O7" i="1"/>
  <c r="J7" i="1"/>
  <c r="J6" i="1"/>
  <c r="J8" i="3"/>
  <c r="G8" i="3"/>
  <c r="X11" i="3"/>
  <c r="U11" i="3"/>
  <c r="R15" i="3"/>
  <c r="D15" i="3"/>
  <c r="K15" i="3"/>
  <c r="U8" i="3"/>
  <c r="X8" i="3"/>
  <c r="N11" i="3"/>
  <c r="Q11" i="3"/>
  <c r="N8" i="3"/>
  <c r="Q8" i="3"/>
  <c r="G11" i="3"/>
  <c r="J11" i="3"/>
  <c r="O51" i="1"/>
  <c r="J50" i="1"/>
  <c r="H50" i="1"/>
  <c r="R48" i="1"/>
  <c r="H48" i="1"/>
  <c r="M29" i="1"/>
  <c r="M1" i="1" s="1"/>
  <c r="Z10" i="3" s="1"/>
  <c r="K29" i="1"/>
  <c r="J24" i="1"/>
  <c r="N24" i="1"/>
  <c r="N23" i="1"/>
  <c r="O23" i="1"/>
  <c r="K21" i="1"/>
  <c r="N21" i="1"/>
  <c r="J19" i="1"/>
  <c r="N19" i="1"/>
  <c r="J18" i="1"/>
  <c r="K16" i="1"/>
  <c r="K15" i="1"/>
  <c r="O15" i="1"/>
  <c r="O14" i="1"/>
  <c r="J14" i="1"/>
  <c r="Q124" i="1"/>
  <c r="J124" i="1"/>
  <c r="G123" i="1"/>
  <c r="Q123" i="1"/>
  <c r="J120" i="1"/>
  <c r="O120" i="1"/>
  <c r="O115" i="1"/>
  <c r="I115" i="1"/>
  <c r="O114" i="1"/>
  <c r="J114" i="1"/>
  <c r="Q113" i="1"/>
  <c r="G113" i="1"/>
  <c r="Q112" i="1"/>
  <c r="G112" i="1"/>
  <c r="Q111" i="1"/>
  <c r="I111" i="1"/>
  <c r="I108" i="1"/>
  <c r="J108" i="1"/>
  <c r="I107" i="1"/>
  <c r="O107" i="1"/>
  <c r="I106" i="1"/>
  <c r="J106" i="1"/>
  <c r="J105" i="1"/>
  <c r="O105" i="1"/>
  <c r="O95" i="1"/>
  <c r="Q95" i="1"/>
  <c r="J94" i="1"/>
  <c r="R94" i="1"/>
  <c r="O81" i="1"/>
  <c r="L81" i="1"/>
  <c r="H79" i="1"/>
  <c r="P79" i="1"/>
  <c r="G75" i="1"/>
  <c r="Q75" i="1"/>
  <c r="O74" i="1"/>
  <c r="L74" i="1"/>
  <c r="L71" i="1"/>
  <c r="O71" i="1"/>
  <c r="P68" i="1"/>
  <c r="L68" i="1"/>
  <c r="O65" i="1"/>
  <c r="P65" i="1"/>
  <c r="J64" i="1"/>
  <c r="L64" i="1"/>
  <c r="J62" i="1"/>
  <c r="P62" i="1"/>
  <c r="J61" i="1"/>
  <c r="P61" i="1"/>
  <c r="L56" i="1"/>
  <c r="Q56" i="1"/>
  <c r="J53" i="1"/>
  <c r="Q53" i="1"/>
  <c r="J49" i="1"/>
  <c r="L49" i="1"/>
  <c r="Q47" i="1"/>
  <c r="R47" i="1"/>
  <c r="Q44" i="1"/>
  <c r="G42" i="1"/>
  <c r="K42" i="1"/>
  <c r="K41" i="1"/>
  <c r="Q32" i="1"/>
  <c r="G32" i="1"/>
  <c r="O31" i="1"/>
  <c r="N31" i="1"/>
  <c r="H28" i="1"/>
  <c r="K28" i="1"/>
  <c r="G27" i="1"/>
  <c r="K27" i="1"/>
  <c r="G26" i="1"/>
  <c r="N26" i="1"/>
  <c r="N22" i="1"/>
  <c r="O22" i="1"/>
  <c r="O20" i="1"/>
  <c r="N20" i="1"/>
  <c r="K17" i="1"/>
  <c r="J17" i="1"/>
  <c r="J10" i="1"/>
  <c r="O10" i="1"/>
  <c r="K7" i="1"/>
  <c r="H3" i="1" l="1"/>
  <c r="AB5" i="3" s="1"/>
  <c r="T5" i="3" s="1"/>
  <c r="R3" i="1"/>
  <c r="AB15" i="3" s="1"/>
  <c r="M15" i="3" s="1"/>
  <c r="G2" i="1"/>
  <c r="AA4" i="3" s="1"/>
  <c r="L4" i="3" s="1"/>
  <c r="H1" i="1"/>
  <c r="Z5" i="3" s="1"/>
  <c r="D5" i="3" s="1"/>
  <c r="S10" i="3"/>
  <c r="E10" i="3"/>
  <c r="L10" i="3"/>
  <c r="K10" i="3"/>
  <c r="AC10" i="3"/>
  <c r="R10" i="3"/>
  <c r="D10" i="3"/>
  <c r="F10" i="3"/>
  <c r="M10" i="3"/>
  <c r="T10" i="3"/>
  <c r="R2" i="1"/>
  <c r="AA15" i="3" s="1"/>
  <c r="I3" i="1"/>
  <c r="AB6" i="3" s="1"/>
  <c r="Q1" i="1"/>
  <c r="Z14" i="3" s="1"/>
  <c r="G1" i="1"/>
  <c r="Z4" i="3" s="1"/>
  <c r="G3" i="1"/>
  <c r="AB4" i="3" s="1"/>
  <c r="H2" i="1"/>
  <c r="AA5" i="3" s="1"/>
  <c r="O1" i="1"/>
  <c r="Z12" i="3" s="1"/>
  <c r="J1" i="1"/>
  <c r="Z7" i="3" s="1"/>
  <c r="N1" i="1"/>
  <c r="Z11" i="3" s="1"/>
  <c r="Q3" i="1"/>
  <c r="AB14" i="3" s="1"/>
  <c r="O3" i="1"/>
  <c r="AB12" i="3" s="1"/>
  <c r="J3" i="1"/>
  <c r="AB7" i="3" s="1"/>
  <c r="O2" i="1"/>
  <c r="AA12" i="3" s="1"/>
  <c r="L2" i="1"/>
  <c r="AA9" i="3" s="1"/>
  <c r="P2" i="1"/>
  <c r="AA13" i="3" s="1"/>
  <c r="J2" i="1"/>
  <c r="AA7" i="3" s="1"/>
  <c r="Q2" i="1"/>
  <c r="AA14" i="3" s="1"/>
  <c r="K1" i="1"/>
  <c r="Z8" i="3" s="1"/>
  <c r="M5" i="3" l="1"/>
  <c r="F5" i="3"/>
  <c r="F15" i="3"/>
  <c r="T15" i="3"/>
  <c r="E4" i="3"/>
  <c r="S4" i="3"/>
  <c r="K5" i="3"/>
  <c r="R5" i="3"/>
  <c r="O10" i="3"/>
  <c r="E9" i="3"/>
  <c r="S9" i="3"/>
  <c r="L9" i="3"/>
  <c r="AC9" i="3"/>
  <c r="L5" i="3"/>
  <c r="S5" i="3"/>
  <c r="E5" i="3"/>
  <c r="L12" i="3"/>
  <c r="S12" i="3"/>
  <c r="E12" i="3"/>
  <c r="T4" i="3"/>
  <c r="M4" i="3"/>
  <c r="N4" i="3" s="1"/>
  <c r="T7" i="3"/>
  <c r="F7" i="3"/>
  <c r="M7" i="3"/>
  <c r="AC4" i="3"/>
  <c r="R4" i="3"/>
  <c r="K4" i="3"/>
  <c r="AC5" i="3"/>
  <c r="Q10" i="3"/>
  <c r="N10" i="3"/>
  <c r="T12" i="3"/>
  <c r="F12" i="3"/>
  <c r="M12" i="3"/>
  <c r="R14" i="3"/>
  <c r="D14" i="3"/>
  <c r="AC14" i="3"/>
  <c r="K14" i="3"/>
  <c r="J10" i="3"/>
  <c r="G10" i="3"/>
  <c r="T14" i="3"/>
  <c r="F14" i="3"/>
  <c r="M14" i="3"/>
  <c r="T6" i="3"/>
  <c r="M6" i="3"/>
  <c r="F6" i="3"/>
  <c r="AC6" i="3"/>
  <c r="X10" i="3"/>
  <c r="U10" i="3"/>
  <c r="D11" i="3"/>
  <c r="H11" i="3" s="1"/>
  <c r="K11" i="3"/>
  <c r="O11" i="3" s="1"/>
  <c r="AC11" i="3"/>
  <c r="R11" i="3"/>
  <c r="V11" i="3" s="1"/>
  <c r="L15" i="3"/>
  <c r="E15" i="3"/>
  <c r="S15" i="3"/>
  <c r="AC15" i="3"/>
  <c r="AC8" i="3"/>
  <c r="K8" i="3"/>
  <c r="O8" i="3" s="1"/>
  <c r="R8" i="3"/>
  <c r="V8" i="3" s="1"/>
  <c r="D8" i="3"/>
  <c r="H8" i="3" s="1"/>
  <c r="L7" i="3"/>
  <c r="S7" i="3"/>
  <c r="E7" i="3"/>
  <c r="R7" i="3"/>
  <c r="D7" i="3"/>
  <c r="AC7" i="3"/>
  <c r="K7" i="3"/>
  <c r="H10" i="3"/>
  <c r="L14" i="3"/>
  <c r="E14" i="3"/>
  <c r="S14" i="3"/>
  <c r="L13" i="3"/>
  <c r="S13" i="3"/>
  <c r="E13" i="3"/>
  <c r="AC13" i="3"/>
  <c r="K12" i="3"/>
  <c r="D12" i="3"/>
  <c r="AC12" i="3"/>
  <c r="R12" i="3"/>
  <c r="V10" i="3"/>
  <c r="D4" i="3"/>
  <c r="F4" i="3"/>
  <c r="H5" i="3" l="1"/>
  <c r="X4" i="3"/>
  <c r="J4" i="3"/>
  <c r="V5" i="3"/>
  <c r="Q4" i="3"/>
  <c r="U4" i="3"/>
  <c r="V12" i="3"/>
  <c r="O4" i="3"/>
  <c r="V4" i="3"/>
  <c r="O14" i="3"/>
  <c r="H14" i="3"/>
  <c r="H7" i="3"/>
  <c r="V14" i="3"/>
  <c r="V7" i="3"/>
  <c r="X6" i="3"/>
  <c r="V6" i="3"/>
  <c r="U6" i="3"/>
  <c r="J7" i="3"/>
  <c r="G7" i="3"/>
  <c r="G13" i="3"/>
  <c r="J13" i="3"/>
  <c r="H13" i="3"/>
  <c r="Q6" i="3"/>
  <c r="N6" i="3"/>
  <c r="O6" i="3"/>
  <c r="Q13" i="3"/>
  <c r="N13" i="3"/>
  <c r="O13" i="3"/>
  <c r="U7" i="3"/>
  <c r="X7" i="3"/>
  <c r="Q14" i="3"/>
  <c r="N14" i="3"/>
  <c r="J15" i="3"/>
  <c r="G15" i="3"/>
  <c r="H15" i="3"/>
  <c r="X12" i="3"/>
  <c r="U12" i="3"/>
  <c r="Q9" i="3"/>
  <c r="N9" i="3"/>
  <c r="O9" i="3"/>
  <c r="G5" i="3"/>
  <c r="J5" i="3"/>
  <c r="Q5" i="3"/>
  <c r="N5" i="3"/>
  <c r="G14" i="3"/>
  <c r="J14" i="3"/>
  <c r="X15" i="3"/>
  <c r="U15" i="3"/>
  <c r="V15" i="3"/>
  <c r="Q12" i="3"/>
  <c r="N12" i="3"/>
  <c r="X9" i="3"/>
  <c r="U9" i="3"/>
  <c r="V9" i="3"/>
  <c r="X13" i="3"/>
  <c r="U13" i="3"/>
  <c r="V13" i="3"/>
  <c r="U5" i="3"/>
  <c r="X5" i="3"/>
  <c r="X14" i="3"/>
  <c r="U14" i="3"/>
  <c r="G12" i="3"/>
  <c r="J12" i="3"/>
  <c r="H12" i="3"/>
  <c r="Q7" i="3"/>
  <c r="N7" i="3"/>
  <c r="O12" i="3"/>
  <c r="Q15" i="3"/>
  <c r="N15" i="3"/>
  <c r="O15" i="3"/>
  <c r="O7" i="3"/>
  <c r="H6" i="3"/>
  <c r="G6" i="3"/>
  <c r="J6" i="3"/>
  <c r="O5" i="3"/>
  <c r="J9" i="3"/>
  <c r="G9" i="3"/>
  <c r="H9" i="3"/>
  <c r="G4" i="3"/>
  <c r="H4" i="3"/>
</calcChain>
</file>

<file path=xl/sharedStrings.xml><?xml version="1.0" encoding="utf-8"?>
<sst xmlns="http://schemas.openxmlformats.org/spreadsheetml/2006/main" count="636" uniqueCount="231">
  <si>
    <t>Rarity</t>
  </si>
  <si>
    <t>Name</t>
  </si>
  <si>
    <t>TG</t>
  </si>
  <si>
    <t>Trade Good</t>
  </si>
  <si>
    <t>TG Abbrev</t>
  </si>
  <si>
    <t>Type</t>
  </si>
  <si>
    <t>Bar</t>
  </si>
  <si>
    <t>DP</t>
  </si>
  <si>
    <t>Darkwood Plank</t>
  </si>
  <si>
    <t>DS</t>
  </si>
  <si>
    <t>Dwarven Steel</t>
  </si>
  <si>
    <t>Alchemist's Ink</t>
  </si>
  <si>
    <t>Alchemist's Parchment</t>
  </si>
  <si>
    <t>Aragonite</t>
  </si>
  <si>
    <t>Elven Bismuth</t>
  </si>
  <si>
    <t>Enchanter's Munition</t>
  </si>
  <si>
    <t>Golden Fleece</t>
  </si>
  <si>
    <t>Minotaur Hide</t>
  </si>
  <si>
    <t>Mystic Silk</t>
  </si>
  <si>
    <t>Oil of Enchantment</t>
  </si>
  <si>
    <t>Philosopher's Stone</t>
  </si>
  <si>
    <t>EB</t>
  </si>
  <si>
    <t>EM</t>
  </si>
  <si>
    <t>GF</t>
  </si>
  <si>
    <t>MH</t>
  </si>
  <si>
    <t>MS</t>
  </si>
  <si>
    <t>OE</t>
  </si>
  <si>
    <t>PS</t>
  </si>
  <si>
    <t>Lookup</t>
  </si>
  <si>
    <t>AI</t>
  </si>
  <si>
    <t>AP</t>
  </si>
  <si>
    <t>AG</t>
  </si>
  <si>
    <t>Common</t>
  </si>
  <si>
    <t>Uncommon</t>
  </si>
  <si>
    <t>Rare</t>
  </si>
  <si>
    <t>Units</t>
  </si>
  <si>
    <t>AI Common</t>
  </si>
  <si>
    <t>AI Uncommon</t>
  </si>
  <si>
    <t>AI Rare</t>
  </si>
  <si>
    <t>AP Common</t>
  </si>
  <si>
    <t>AP Uncommon</t>
  </si>
  <si>
    <t>AP Rare</t>
  </si>
  <si>
    <t>AG Common</t>
  </si>
  <si>
    <t>AG Uncommon</t>
  </si>
  <si>
    <t>AG Rare</t>
  </si>
  <si>
    <t>Value</t>
  </si>
  <si>
    <t>DP Common</t>
  </si>
  <si>
    <t>DP Uncommon</t>
  </si>
  <si>
    <t>DP Rare</t>
  </si>
  <si>
    <t>DS Common</t>
  </si>
  <si>
    <t>DS Uncommon</t>
  </si>
  <si>
    <t>DS Rare</t>
  </si>
  <si>
    <t>EB Common</t>
  </si>
  <si>
    <t>EB Uncommon</t>
  </si>
  <si>
    <t>EB Rare</t>
  </si>
  <si>
    <t>EM Common</t>
  </si>
  <si>
    <t>EM Uncommon</t>
  </si>
  <si>
    <t>EM Rare</t>
  </si>
  <si>
    <t>MH Common</t>
  </si>
  <si>
    <t>MH Uncommon</t>
  </si>
  <si>
    <t>MH Rare</t>
  </si>
  <si>
    <t>MS Common</t>
  </si>
  <si>
    <t>MS Uncommon</t>
  </si>
  <si>
    <t>MS Rare</t>
  </si>
  <si>
    <t>OE Common</t>
  </si>
  <si>
    <t>OE Uncommon</t>
  </si>
  <si>
    <t>OE Rare</t>
  </si>
  <si>
    <t>PS Common</t>
  </si>
  <si>
    <t>PS Uncommon</t>
  </si>
  <si>
    <t>PS Rare</t>
  </si>
  <si>
    <t>Bar Common</t>
  </si>
  <si>
    <t>Bar Uncommon</t>
  </si>
  <si>
    <t>Bar Rare</t>
  </si>
  <si>
    <t>x</t>
  </si>
  <si>
    <t>GP</t>
  </si>
  <si>
    <t>1,000 GP Gold Bar</t>
  </si>
  <si>
    <t>Item</t>
  </si>
  <si>
    <t>Year</t>
  </si>
  <si>
    <t>Condensed</t>
  </si>
  <si>
    <t>Units Per</t>
  </si>
  <si>
    <t>EV/Pack C</t>
  </si>
  <si>
    <t>EV/Pack UC</t>
  </si>
  <si>
    <t>EV/Pack R</t>
  </si>
  <si>
    <t>C</t>
  </si>
  <si>
    <t>C/UC/R</t>
  </si>
  <si>
    <t>UC/R</t>
  </si>
  <si>
    <t>UC</t>
  </si>
  <si>
    <t>R</t>
  </si>
  <si>
    <t>Expected Value Per Pack</t>
  </si>
  <si>
    <t>$1k Order</t>
  </si>
  <si>
    <t>Packs</t>
  </si>
  <si>
    <t>$8k Order</t>
  </si>
  <si>
    <t>Super Condensed</t>
  </si>
  <si>
    <t>Super</t>
  </si>
  <si>
    <t>$2k Order</t>
  </si>
  <si>
    <t>C Cond</t>
  </si>
  <si>
    <t>C Cond/UC/R</t>
  </si>
  <si>
    <t>Acolyte Holy Symbol</t>
  </si>
  <si>
    <t>Bead of Ice</t>
  </si>
  <si>
    <t>Belt of the Sacred</t>
  </si>
  <si>
    <t>Boots of Marshstep</t>
  </si>
  <si>
    <t>Bracers of Goblinlore</t>
  </si>
  <si>
    <t>Charm of Double Harm</t>
  </si>
  <si>
    <t>Cowl of Dwarvenlore</t>
  </si>
  <si>
    <t>Dust of the Wood Fae</t>
  </si>
  <si>
    <t>Dwarven Dart</t>
  </si>
  <si>
    <t>Dwarven Long Blade</t>
  </si>
  <si>
    <t>Dwarven Side Sticker</t>
  </si>
  <si>
    <t>Dwarven Slingbow</t>
  </si>
  <si>
    <t>Earcuff of the Wild</t>
  </si>
  <si>
    <t>Gloves of Dwarvenlore</t>
  </si>
  <si>
    <t>Gnomish Cannon</t>
  </si>
  <si>
    <t>Gnomish Guard Armor</t>
  </si>
  <si>
    <t>Gnomish Hide Armor</t>
  </si>
  <si>
    <t>Gnomish Leather Jerkin</t>
  </si>
  <si>
    <t>Goblin Club</t>
  </si>
  <si>
    <t>Goblin Helm</t>
  </si>
  <si>
    <t>Goblin Long Sword</t>
  </si>
  <si>
    <t>Goblin Shaman Wand</t>
  </si>
  <si>
    <t>Goblin Sickle</t>
  </si>
  <si>
    <t>Holy Sling Stone</t>
  </si>
  <si>
    <t>Holy Water Sprinkler</t>
  </si>
  <si>
    <t>Ioun Stone Granite Ovoid</t>
  </si>
  <si>
    <t>Lenses of Common Sense</t>
  </si>
  <si>
    <t>Medallion of Charmed Life</t>
  </si>
  <si>
    <t>Potion Dwarven Brew</t>
  </si>
  <si>
    <t>Potion Sundrop</t>
  </si>
  <si>
    <t>Ring of the Stars</t>
  </si>
  <si>
    <t>Scroll Fire Dart</t>
  </si>
  <si>
    <t>Scroll Sacred Vestments</t>
  </si>
  <si>
    <t>Scroll Sunskin</t>
  </si>
  <si>
    <t>Shirt of Goblinlore</t>
  </si>
  <si>
    <t>Small Goblin Shield</t>
  </si>
  <si>
    <t>100 GP Treasure Purse</t>
  </si>
  <si>
    <t>+1 Dwarven Decapitator</t>
  </si>
  <si>
    <t>150 GP Treasure Pouch</t>
  </si>
  <si>
    <t>Bead of the Stag</t>
  </si>
  <si>
    <t>Belt of the Cat</t>
  </si>
  <si>
    <t>Darkhold Earcuff</t>
  </si>
  <si>
    <t>Death Squire Armor</t>
  </si>
  <si>
    <t>Dwarven Charm</t>
  </si>
  <si>
    <t>Dwarven Death Axe</t>
  </si>
  <si>
    <t>Dwarven Hurled Insult</t>
  </si>
  <si>
    <t>Dwarven Sling of Smarts</t>
  </si>
  <si>
    <t>Faerie Dust</t>
  </si>
  <si>
    <t>Gloves of the Bull</t>
  </si>
  <si>
    <t>Goblin Maul</t>
  </si>
  <si>
    <t>Goblin Shield</t>
  </si>
  <si>
    <t>Goblin Weapon Oil</t>
  </si>
  <si>
    <t>Guild Training Boots</t>
  </si>
  <si>
    <t>Harp of the Angels</t>
  </si>
  <si>
    <t>Heavy Holy Water Sprinkler</t>
  </si>
  <si>
    <t>Holy Runestone</t>
  </si>
  <si>
    <t>Ioun Stone Malachite Orb</t>
  </si>
  <si>
    <t>Pants of the Nimble</t>
  </si>
  <si>
    <t>Potion Dwarven Lager</t>
  </si>
  <si>
    <t>Potion Polymorph Triton</t>
  </si>
  <si>
    <t>Ring of the Heavens</t>
  </si>
  <si>
    <t>Ring of Truth</t>
  </si>
  <si>
    <t>Scroll Sacred Renewal</t>
  </si>
  <si>
    <t>Scroll Shock Snakes</t>
  </si>
  <si>
    <t>Scroll Stone to Flesh</t>
  </si>
  <si>
    <t>Shirt of the Wise</t>
  </si>
  <si>
    <t>Sling Stone of Shock</t>
  </si>
  <si>
    <t>Sunstone Geode</t>
  </si>
  <si>
    <t>Wand of the Harpy</t>
  </si>
  <si>
    <t>Zealot Armor</t>
  </si>
  <si>
    <t>Zealot Charm</t>
  </si>
  <si>
    <t>Zealot Helm</t>
  </si>
  <si>
    <t>Zealot Large Shield</t>
  </si>
  <si>
    <t>Zealot Plate Armor</t>
  </si>
  <si>
    <t>+1 Dwarven Hurled Insult</t>
  </si>
  <si>
    <t>+1 Dwarven Sling of Smarts</t>
  </si>
  <si>
    <t>+1 Heavy Holy Water Sprinkler</t>
  </si>
  <si>
    <t>+2 Sling Stone of Smiting</t>
  </si>
  <si>
    <t>400 GP Treasure Coffer</t>
  </si>
  <si>
    <t>600 GP Treasure Chest</t>
  </si>
  <si>
    <t>Amulet of Flawsight</t>
  </si>
  <si>
    <t>Amulet of Perfect Form</t>
  </si>
  <si>
    <t>Amulet of Smashing</t>
  </si>
  <si>
    <t>Belt of the Sweetwoods</t>
  </si>
  <si>
    <t>Charm of the Pixie</t>
  </si>
  <si>
    <t>Cloak of the Third Eye</t>
  </si>
  <si>
    <t>Crown of Focus</t>
  </si>
  <si>
    <t>Dwarven Drinking Gloves</t>
  </si>
  <si>
    <t>Gauntlets of Ogre Power</t>
  </si>
  <si>
    <t>Gnomish Breastplate</t>
  </si>
  <si>
    <t>Ioun Stone Beryl Prism</t>
  </si>
  <si>
    <t>Large Goblin Shield</t>
  </si>
  <si>
    <t>Medallion of Inner Faith</t>
  </si>
  <si>
    <t>Medallion of Keenness</t>
  </si>
  <si>
    <t>Medallion of Magick</t>
  </si>
  <si>
    <t>Necklace of the Songbird</t>
  </si>
  <si>
    <t>Necklace of the Woodlands</t>
  </si>
  <si>
    <t>Pendant of Surging</t>
  </si>
  <si>
    <t>Pendant of the Pure</t>
  </si>
  <si>
    <t>Plate of the Forge</t>
  </si>
  <si>
    <t>Potion Dwarven Stout</t>
  </si>
  <si>
    <t>Potion Zealot Brew</t>
  </si>
  <si>
    <t>Redstone</t>
  </si>
  <si>
    <t>Ring of Reflexes</t>
  </si>
  <si>
    <t>Robe of the Sage</t>
  </si>
  <si>
    <t>Sacred Platemail</t>
  </si>
  <si>
    <t>Sandals of Humble Reward</t>
  </si>
  <si>
    <t>Scroll Holy Fire</t>
  </si>
  <si>
    <t>Scroll Lightning Bolt</t>
  </si>
  <si>
    <t>Sun Runestone</t>
  </si>
  <si>
    <t>Wand of the Fire Snake</t>
  </si>
  <si>
    <t>50 GP Traveler's Cup</t>
  </si>
  <si>
    <t>Dwarven Brewer's Vest</t>
  </si>
  <si>
    <t>Artificer's Bracelets</t>
  </si>
  <si>
    <t>Caster's Crown</t>
  </si>
  <si>
    <t>Monk's Cloak</t>
  </si>
  <si>
    <t>Ale Drinker's Bead</t>
  </si>
  <si>
    <t>Traveler's Robe</t>
  </si>
  <si>
    <t>Note: 2021 Condensed Pack also includes 2x Potion Condensed Healing and 1x Tankard of Celebration</t>
  </si>
  <si>
    <t>AI 2021</t>
  </si>
  <si>
    <t>AP 2021</t>
  </si>
  <si>
    <t>AG 2021</t>
  </si>
  <si>
    <t>DP 2021</t>
  </si>
  <si>
    <t>DS 2021</t>
  </si>
  <si>
    <t>EB 2021</t>
  </si>
  <si>
    <t>EM 2021</t>
  </si>
  <si>
    <t>GF 2021</t>
  </si>
  <si>
    <t>MH 2021</t>
  </si>
  <si>
    <t>MS 2021</t>
  </si>
  <si>
    <t>OE 2021</t>
  </si>
  <si>
    <t>PS 2021</t>
  </si>
  <si>
    <t>Bar 2021</t>
  </si>
  <si>
    <t>Figurine Power: Fire Newt</t>
  </si>
  <si>
    <t>Figurine of Power: Saluki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</si>
</sst>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64" fontId="0" fillId="0" borderId="0" xfId="0" applyNumberFormat="1"/>
    <xf numFmtId="165" fontId="1" fillId="0" borderId="0" xfId="0" applyNumberFormat="1" applyFont="1"/>
    <xf numFmtId="1" fontId="1" fillId="0" borderId="0" xfId="0" applyNumberFormat="1" applyFont="1" applyAlignment="1">
      <alignment horizontal="right"/>
    </xf>
    <xf numFmtId="0" fontId="0" fillId="0" borderId="6" xfId="0" applyBorder="1"/>
    <xf numFmtId="0" fontId="1" fillId="0" borderId="7" xfId="0" applyFont="1" applyBorder="1"/>
    <xf numFmtId="0" fontId="0" fillId="0" borderId="0" xfId="0" applyBorder="1"/>
    <xf numFmtId="0" fontId="0" fillId="0" borderId="7" xfId="0" applyBorder="1"/>
    <xf numFmtId="0" fontId="1" fillId="0" borderId="0" xfId="0" applyFont="1" applyBorder="1"/>
    <xf numFmtId="0" fontId="1" fillId="0" borderId="4" xfId="0" applyFont="1" applyBorder="1"/>
    <xf numFmtId="0" fontId="1" fillId="0" borderId="6" xfId="0" applyFont="1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4" xfId="0" applyBorder="1"/>
    <xf numFmtId="0" fontId="1" fillId="0" borderId="5" xfId="0" applyFont="1" applyFill="1" applyBorder="1"/>
    <xf numFmtId="0" fontId="2" fillId="0" borderId="7" xfId="0" applyFont="1" applyBorder="1"/>
    <xf numFmtId="0" fontId="2" fillId="0" borderId="5" xfId="0" applyFont="1" applyBorder="1"/>
    <xf numFmtId="0" fontId="1" fillId="2" borderId="2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51B77-C58E-4BB9-9543-E8BC383205E6}">
  <dimension ref="A1:AC17"/>
  <sheetViews>
    <sheetView tabSelected="1" workbookViewId="0">
      <selection activeCell="B17" sqref="B17:O17"/>
    </sheetView>
  </sheetViews>
  <sheetFormatPr defaultRowHeight="15" x14ac:dyDescent="0.25"/>
  <cols>
    <col min="1" max="1" width="5" bestFit="1" customWidth="1"/>
    <col min="2" max="2" width="4" bestFit="1" customWidth="1"/>
    <col min="3" max="3" width="21.5703125" bestFit="1" customWidth="1"/>
    <col min="4" max="6" width="5" bestFit="1" customWidth="1"/>
    <col min="7" max="7" width="6" bestFit="1" customWidth="1"/>
    <col min="8" max="8" width="7.5703125" bestFit="1" customWidth="1"/>
    <col min="9" max="9" width="5.5703125" bestFit="1" customWidth="1"/>
    <col min="10" max="10" width="9.7109375" bestFit="1" customWidth="1"/>
    <col min="11" max="14" width="6" bestFit="1" customWidth="1"/>
    <col min="15" max="15" width="7.5703125" bestFit="1" customWidth="1"/>
    <col min="16" max="16" width="5.5703125" bestFit="1" customWidth="1"/>
    <col min="17" max="17" width="9.7109375" bestFit="1" customWidth="1"/>
    <col min="18" max="21" width="6" bestFit="1" customWidth="1"/>
    <col min="22" max="22" width="7.5703125" bestFit="1" customWidth="1"/>
    <col min="23" max="23" width="5.5703125" bestFit="1" customWidth="1"/>
    <col min="24" max="24" width="9.7109375" bestFit="1" customWidth="1"/>
    <col min="25" max="25" width="6.140625" bestFit="1" customWidth="1"/>
    <col min="26" max="28" width="6.5703125" bestFit="1" customWidth="1"/>
    <col min="29" max="29" width="7.5703125" bestFit="1" customWidth="1"/>
  </cols>
  <sheetData>
    <row r="1" spans="1:29" ht="15.75" thickBot="1" x14ac:dyDescent="0.3"/>
    <row r="2" spans="1:29" ht="16.5" thickTop="1" thickBot="1" x14ac:dyDescent="0.3">
      <c r="D2" s="26" t="s">
        <v>89</v>
      </c>
      <c r="E2" s="27"/>
      <c r="F2" s="27"/>
      <c r="G2" s="24">
        <v>120</v>
      </c>
      <c r="H2" s="31" t="s">
        <v>90</v>
      </c>
      <c r="I2" s="31"/>
      <c r="J2" s="32"/>
      <c r="K2" s="26" t="s">
        <v>94</v>
      </c>
      <c r="L2" s="27"/>
      <c r="M2" s="27"/>
      <c r="N2" s="24">
        <v>240</v>
      </c>
      <c r="O2" s="31" t="s">
        <v>90</v>
      </c>
      <c r="P2" s="31"/>
      <c r="Q2" s="32"/>
      <c r="R2" s="26" t="s">
        <v>91</v>
      </c>
      <c r="S2" s="27"/>
      <c r="T2" s="27"/>
      <c r="U2" s="24">
        <v>960</v>
      </c>
      <c r="V2" s="31" t="s">
        <v>90</v>
      </c>
      <c r="W2" s="31"/>
      <c r="X2" s="31"/>
      <c r="Y2" s="32"/>
      <c r="Z2" s="28" t="s">
        <v>88</v>
      </c>
      <c r="AA2" s="29"/>
      <c r="AB2" s="29"/>
      <c r="AC2" s="30"/>
    </row>
    <row r="3" spans="1:29" ht="15.75" thickTop="1" x14ac:dyDescent="0.25">
      <c r="A3" s="1" t="s">
        <v>77</v>
      </c>
      <c r="B3" s="1" t="s">
        <v>2</v>
      </c>
      <c r="C3" s="1" t="s">
        <v>3</v>
      </c>
      <c r="D3" s="12" t="s">
        <v>83</v>
      </c>
      <c r="E3" s="1" t="s">
        <v>86</v>
      </c>
      <c r="F3" s="1" t="s">
        <v>87</v>
      </c>
      <c r="G3" s="1" t="s">
        <v>85</v>
      </c>
      <c r="H3" s="8" t="s">
        <v>84</v>
      </c>
      <c r="I3" s="22" t="s">
        <v>95</v>
      </c>
      <c r="J3" s="23" t="s">
        <v>96</v>
      </c>
      <c r="K3" s="12" t="s">
        <v>83</v>
      </c>
      <c r="L3" s="1" t="s">
        <v>86</v>
      </c>
      <c r="M3" s="1" t="s">
        <v>87</v>
      </c>
      <c r="N3" s="1" t="s">
        <v>85</v>
      </c>
      <c r="O3" s="8" t="s">
        <v>84</v>
      </c>
      <c r="P3" s="22" t="s">
        <v>95</v>
      </c>
      <c r="Q3" s="23" t="s">
        <v>96</v>
      </c>
      <c r="R3" s="12" t="s">
        <v>83</v>
      </c>
      <c r="S3" s="1" t="s">
        <v>86</v>
      </c>
      <c r="T3" s="1" t="s">
        <v>87</v>
      </c>
      <c r="U3" s="1" t="s">
        <v>85</v>
      </c>
      <c r="V3" s="8" t="s">
        <v>84</v>
      </c>
      <c r="W3" s="22" t="s">
        <v>95</v>
      </c>
      <c r="X3" s="22" t="s">
        <v>96</v>
      </c>
      <c r="Y3" s="21" t="s">
        <v>93</v>
      </c>
      <c r="Z3" s="12" t="s">
        <v>83</v>
      </c>
      <c r="AA3" s="11" t="s">
        <v>86</v>
      </c>
      <c r="AB3" s="11" t="s">
        <v>87</v>
      </c>
      <c r="AC3" s="13" t="s">
        <v>84</v>
      </c>
    </row>
    <row r="4" spans="1:29" x14ac:dyDescent="0.25">
      <c r="A4">
        <v>2021</v>
      </c>
      <c r="B4" t="s">
        <v>29</v>
      </c>
      <c r="C4" t="str">
        <f>IF(ISBLANK($B4),"",VLOOKUP("TG Abbrev - "&amp;$B4,Lookup!$A$2:$D$10014,4,FALSE))</f>
        <v>Alchemist's Ink</v>
      </c>
      <c r="D4" s="20">
        <f>$Z4*$G$2</f>
        <v>1.6799999999999997</v>
      </c>
      <c r="E4">
        <f>$AA4*$G$2</f>
        <v>2.16</v>
      </c>
      <c r="F4">
        <f>$AB4*$G$2</f>
        <v>1.44</v>
      </c>
      <c r="G4">
        <f>E4+F4</f>
        <v>3.6</v>
      </c>
      <c r="H4" s="9">
        <f>D4+E4+F4</f>
        <v>5.2799999999999994</v>
      </c>
      <c r="I4" s="9">
        <f>IF(ISBLANK($B4),"",VLOOKUP("Condensed - "&amp;$B4&amp;" "&amp;$A4,Lookup!$A$2:$D$10014,4,FALSE))*($G$2/120)</f>
        <v>1</v>
      </c>
      <c r="J4" s="7">
        <f>I4+E4+F4</f>
        <v>4.5999999999999996</v>
      </c>
      <c r="K4" s="20">
        <f>$Z4*$N$2</f>
        <v>3.3599999999999994</v>
      </c>
      <c r="L4">
        <f>$AA4*$N$2</f>
        <v>4.32</v>
      </c>
      <c r="M4">
        <f>$AB4*$N$2</f>
        <v>2.88</v>
      </c>
      <c r="N4">
        <f>L4+M4</f>
        <v>7.2</v>
      </c>
      <c r="O4" s="9">
        <f>K4+L4+M4</f>
        <v>10.559999999999999</v>
      </c>
      <c r="P4" s="9">
        <f>IF(ISBLANK($B4),"",VLOOKUP("Condensed - "&amp;$B4&amp;" "&amp;$A4,Lookup!$A$2:$D$10014,4,FALSE))*($N$2/120)</f>
        <v>2</v>
      </c>
      <c r="Q4" s="7">
        <f>P4+L4+M4</f>
        <v>9.1999999999999993</v>
      </c>
      <c r="R4" s="20">
        <f>$Z4*$U$2</f>
        <v>13.439999999999998</v>
      </c>
      <c r="S4">
        <f>$AA4*$U$2</f>
        <v>17.28</v>
      </c>
      <c r="T4">
        <f>$AB4*$U$2</f>
        <v>11.52</v>
      </c>
      <c r="U4">
        <f>S4+T4</f>
        <v>28.8</v>
      </c>
      <c r="V4" s="9">
        <f>R4+S4+T4</f>
        <v>42.239999999999995</v>
      </c>
      <c r="W4" s="9">
        <f>IF(ISBLANK($B4),"",VLOOKUP("Condensed - "&amp;$B4&amp;" "&amp;$A4,Lookup!$A$2:$D$10014,4,FALSE))*($U$2/120)</f>
        <v>8</v>
      </c>
      <c r="X4" s="9">
        <f>W4+S4+T4</f>
        <v>36.799999999999997</v>
      </c>
      <c r="Y4" s="7">
        <f>IF(ISBLANK($B4),"",VLOOKUP("Super Condensed - "&amp;$B4&amp;" "&amp;$A4,Lookup!$A$2:$D$10014,4,FALSE))*($U$2/960)</f>
        <v>37</v>
      </c>
      <c r="Z4" s="14">
        <f>'Token List'!$G$1</f>
        <v>1.3999999999999999E-2</v>
      </c>
      <c r="AA4" s="15">
        <f>'Token List'!$G$2</f>
        <v>1.8000000000000002E-2</v>
      </c>
      <c r="AB4" s="15">
        <f>'Token List'!$G$3</f>
        <v>1.2E-2</v>
      </c>
      <c r="AC4" s="16">
        <f>Z4+AA4+AB4</f>
        <v>4.3999999999999997E-2</v>
      </c>
    </row>
    <row r="5" spans="1:29" x14ac:dyDescent="0.25">
      <c r="A5">
        <v>2021</v>
      </c>
      <c r="B5" t="s">
        <v>30</v>
      </c>
      <c r="C5" t="str">
        <f>IF(ISBLANK($B5),"",VLOOKUP("TG Abbrev - "&amp;$B5,Lookup!$A$2:$D$10014,4,FALSE))</f>
        <v>Alchemist's Parchment</v>
      </c>
      <c r="D5" s="20">
        <f t="shared" ref="D5:D15" si="0">$Z5*$G$2</f>
        <v>2.5199999999999996</v>
      </c>
      <c r="E5">
        <f t="shared" ref="E5:E15" si="1">$AA5*$G$2</f>
        <v>2.16</v>
      </c>
      <c r="F5">
        <f t="shared" ref="F5:F15" si="2">$AB5*$G$2</f>
        <v>1.44</v>
      </c>
      <c r="G5">
        <f t="shared" ref="G5:G15" si="3">E5+F5</f>
        <v>3.6</v>
      </c>
      <c r="H5" s="9">
        <f t="shared" ref="H5:H15" si="4">D5+E5+F5</f>
        <v>6.1199999999999992</v>
      </c>
      <c r="I5" s="9">
        <f>IF(ISBLANK($B5),"",VLOOKUP("Condensed - "&amp;$B5&amp;" "&amp;$A5,Lookup!$A$2:$D$10014,4,FALSE))*($G$2/120)</f>
        <v>3</v>
      </c>
      <c r="J5" s="7">
        <f t="shared" ref="J5:J15" si="5">I5+E5+F5</f>
        <v>6.6</v>
      </c>
      <c r="K5" s="20">
        <f t="shared" ref="K5:K15" si="6">$Z5*$N$2</f>
        <v>5.0399999999999991</v>
      </c>
      <c r="L5">
        <f t="shared" ref="L5:L15" si="7">$AA5*$N$2</f>
        <v>4.32</v>
      </c>
      <c r="M5">
        <f t="shared" ref="M5:M15" si="8">$AB5*$N$2</f>
        <v>2.88</v>
      </c>
      <c r="N5">
        <f t="shared" ref="N5:N15" si="9">L5+M5</f>
        <v>7.2</v>
      </c>
      <c r="O5" s="9">
        <f t="shared" ref="O5:O15" si="10">K5+L5+M5</f>
        <v>12.239999999999998</v>
      </c>
      <c r="P5" s="9">
        <f>IF(ISBLANK($B5),"",VLOOKUP("Condensed - "&amp;$B5&amp;" "&amp;$A5,Lookup!$A$2:$D$10014,4,FALSE))*($N$2/120)</f>
        <v>6</v>
      </c>
      <c r="Q5" s="7">
        <f t="shared" ref="Q5:Q15" si="11">P5+L5+M5</f>
        <v>13.2</v>
      </c>
      <c r="R5" s="20">
        <f t="shared" ref="R5:R15" si="12">$Z5*$U$2</f>
        <v>20.159999999999997</v>
      </c>
      <c r="S5">
        <f t="shared" ref="S5:S15" si="13">$AA5*$U$2</f>
        <v>17.28</v>
      </c>
      <c r="T5">
        <f t="shared" ref="T5:T15" si="14">$AB5*$U$2</f>
        <v>11.52</v>
      </c>
      <c r="U5">
        <f t="shared" ref="U5:U15" si="15">S5+T5</f>
        <v>28.8</v>
      </c>
      <c r="V5" s="9">
        <f t="shared" ref="V5:V15" si="16">R5+S5+T5</f>
        <v>48.959999999999994</v>
      </c>
      <c r="W5" s="9">
        <f>IF(ISBLANK($B5),"",VLOOKUP("Condensed - "&amp;$B5&amp;" "&amp;$A5,Lookup!$A$2:$D$10014,4,FALSE))*($U$2/120)</f>
        <v>24</v>
      </c>
      <c r="X5" s="9">
        <f t="shared" ref="X5:X15" si="17">W5+S5+T5</f>
        <v>52.8</v>
      </c>
      <c r="Y5" s="7">
        <f>IF(ISBLANK($B5),"",VLOOKUP("Super Condensed - "&amp;$B5&amp;" "&amp;$A5,Lookup!$A$2:$D$10014,4,FALSE))*($U$2/960)</f>
        <v>53</v>
      </c>
      <c r="Z5" s="14">
        <f>'Token List'!$H$1</f>
        <v>2.0999999999999998E-2</v>
      </c>
      <c r="AA5" s="15">
        <f>'Token List'!$H$2</f>
        <v>1.8000000000000002E-2</v>
      </c>
      <c r="AB5" s="15">
        <f>'Token List'!$H$3</f>
        <v>1.2E-2</v>
      </c>
      <c r="AC5" s="16">
        <f t="shared" ref="AC5:AC15" si="18">Z5+AA5+AB5</f>
        <v>5.1000000000000004E-2</v>
      </c>
    </row>
    <row r="6" spans="1:29" x14ac:dyDescent="0.25">
      <c r="A6">
        <v>2021</v>
      </c>
      <c r="B6" t="s">
        <v>31</v>
      </c>
      <c r="C6" t="str">
        <f>IF(ISBLANK($B6),"",VLOOKUP("TG Abbrev - "&amp;$B6,Lookup!$A$2:$D$10014,4,FALSE))</f>
        <v>Aragonite</v>
      </c>
      <c r="D6" s="20">
        <f t="shared" si="0"/>
        <v>0</v>
      </c>
      <c r="E6">
        <f t="shared" si="1"/>
        <v>0</v>
      </c>
      <c r="F6">
        <f t="shared" si="2"/>
        <v>1.08</v>
      </c>
      <c r="G6">
        <f t="shared" si="3"/>
        <v>1.08</v>
      </c>
      <c r="H6" s="9">
        <f t="shared" si="4"/>
        <v>1.08</v>
      </c>
      <c r="I6" s="9">
        <f>IF(ISBLANK($B6),"",VLOOKUP("Condensed - "&amp;$B6&amp;" "&amp;$A6,Lookup!$A$2:$D$10014,4,FALSE))*($G$2/120)</f>
        <v>0</v>
      </c>
      <c r="J6" s="7">
        <f t="shared" si="5"/>
        <v>1.08</v>
      </c>
      <c r="K6" s="20">
        <f t="shared" si="6"/>
        <v>0</v>
      </c>
      <c r="L6">
        <f t="shared" si="7"/>
        <v>0</v>
      </c>
      <c r="M6">
        <f t="shared" si="8"/>
        <v>2.16</v>
      </c>
      <c r="N6">
        <f t="shared" si="9"/>
        <v>2.16</v>
      </c>
      <c r="O6" s="9">
        <f t="shared" si="10"/>
        <v>2.16</v>
      </c>
      <c r="P6" s="9">
        <f>IF(ISBLANK($B6),"",VLOOKUP("Condensed - "&amp;$B6&amp;" "&amp;$A6,Lookup!$A$2:$D$10014,4,FALSE))*($N$2/120)</f>
        <v>0</v>
      </c>
      <c r="Q6" s="7">
        <f t="shared" si="11"/>
        <v>2.16</v>
      </c>
      <c r="R6" s="20">
        <f t="shared" si="12"/>
        <v>0</v>
      </c>
      <c r="S6">
        <f t="shared" si="13"/>
        <v>0</v>
      </c>
      <c r="T6">
        <f t="shared" si="14"/>
        <v>8.64</v>
      </c>
      <c r="U6">
        <f t="shared" si="15"/>
        <v>8.64</v>
      </c>
      <c r="V6" s="9">
        <f t="shared" si="16"/>
        <v>8.64</v>
      </c>
      <c r="W6" s="9">
        <f>IF(ISBLANK($B6),"",VLOOKUP("Condensed - "&amp;$B6&amp;" "&amp;$A6,Lookup!$A$2:$D$10014,4,FALSE))*($U$2/120)</f>
        <v>0</v>
      </c>
      <c r="X6" s="9">
        <f t="shared" si="17"/>
        <v>8.64</v>
      </c>
      <c r="Y6" s="7">
        <f>IF(ISBLANK($B6),"",VLOOKUP("Super Condensed - "&amp;$B6&amp;" "&amp;$A6,Lookup!$A$2:$D$10014,4,FALSE))*($U$2/960)</f>
        <v>10</v>
      </c>
      <c r="Z6" s="14">
        <f>'Token List'!$I$1</f>
        <v>0</v>
      </c>
      <c r="AA6" s="15">
        <f>'Token List'!$I$2</f>
        <v>0</v>
      </c>
      <c r="AB6" s="15">
        <f>'Token List'!$I$3</f>
        <v>9.0000000000000011E-3</v>
      </c>
      <c r="AC6" s="16">
        <f t="shared" si="18"/>
        <v>9.0000000000000011E-3</v>
      </c>
    </row>
    <row r="7" spans="1:29" x14ac:dyDescent="0.25">
      <c r="A7">
        <v>2021</v>
      </c>
      <c r="B7" t="s">
        <v>7</v>
      </c>
      <c r="C7" t="str">
        <f>IF(ISBLANK($B7),"",VLOOKUP("TG Abbrev - "&amp;$B7,Lookup!$A$2:$D$10014,4,FALSE))</f>
        <v>Darkwood Plank</v>
      </c>
      <c r="D7" s="20">
        <f t="shared" si="0"/>
        <v>5.879999999999999</v>
      </c>
      <c r="E7">
        <f t="shared" si="1"/>
        <v>5.0399999999999991</v>
      </c>
      <c r="F7">
        <f t="shared" si="2"/>
        <v>3.5999999999999996</v>
      </c>
      <c r="G7">
        <f t="shared" si="3"/>
        <v>8.6399999999999988</v>
      </c>
      <c r="H7" s="9">
        <f t="shared" si="4"/>
        <v>14.519999999999998</v>
      </c>
      <c r="I7" s="9">
        <f>IF(ISBLANK($B7),"",VLOOKUP("Condensed - "&amp;$B7&amp;" "&amp;$A7,Lookup!$A$2:$D$10014,4,FALSE))*($G$2/120)</f>
        <v>6</v>
      </c>
      <c r="J7" s="7">
        <f t="shared" si="5"/>
        <v>14.639999999999999</v>
      </c>
      <c r="K7" s="20">
        <f t="shared" si="6"/>
        <v>11.759999999999998</v>
      </c>
      <c r="L7">
        <f t="shared" si="7"/>
        <v>10.079999999999998</v>
      </c>
      <c r="M7">
        <f t="shared" si="8"/>
        <v>7.1999999999999993</v>
      </c>
      <c r="N7">
        <f t="shared" si="9"/>
        <v>17.279999999999998</v>
      </c>
      <c r="O7" s="9">
        <f t="shared" si="10"/>
        <v>29.039999999999996</v>
      </c>
      <c r="P7" s="9">
        <f>IF(ISBLANK($B7),"",VLOOKUP("Condensed - "&amp;$B7&amp;" "&amp;$A7,Lookup!$A$2:$D$10014,4,FALSE))*($N$2/120)</f>
        <v>12</v>
      </c>
      <c r="Q7" s="7">
        <f t="shared" si="11"/>
        <v>29.279999999999998</v>
      </c>
      <c r="R7" s="20">
        <f t="shared" si="12"/>
        <v>47.039999999999992</v>
      </c>
      <c r="S7">
        <f t="shared" si="13"/>
        <v>40.319999999999993</v>
      </c>
      <c r="T7">
        <f t="shared" si="14"/>
        <v>28.799999999999997</v>
      </c>
      <c r="U7">
        <f t="shared" si="15"/>
        <v>69.11999999999999</v>
      </c>
      <c r="V7" s="9">
        <f t="shared" si="16"/>
        <v>116.15999999999998</v>
      </c>
      <c r="W7" s="9">
        <f>IF(ISBLANK($B7),"",VLOOKUP("Condensed - "&amp;$B7&amp;" "&amp;$A7,Lookup!$A$2:$D$10014,4,FALSE))*($U$2/120)</f>
        <v>48</v>
      </c>
      <c r="X7" s="9">
        <f t="shared" si="17"/>
        <v>117.11999999999999</v>
      </c>
      <c r="Y7" s="7">
        <f>IF(ISBLANK($B7),"",VLOOKUP("Super Condensed - "&amp;$B7&amp;" "&amp;$A7,Lookup!$A$2:$D$10014,4,FALSE))*($U$2/960)</f>
        <v>117</v>
      </c>
      <c r="Z7" s="14">
        <f>'Token List'!$J$1</f>
        <v>4.8999999999999995E-2</v>
      </c>
      <c r="AA7" s="15">
        <f>'Token List'!$J$2</f>
        <v>4.1999999999999996E-2</v>
      </c>
      <c r="AB7" s="15">
        <f>'Token List'!$J$3</f>
        <v>0.03</v>
      </c>
      <c r="AC7" s="16">
        <f t="shared" si="18"/>
        <v>0.121</v>
      </c>
    </row>
    <row r="8" spans="1:29" x14ac:dyDescent="0.25">
      <c r="A8">
        <v>2021</v>
      </c>
      <c r="B8" t="s">
        <v>9</v>
      </c>
      <c r="C8" t="str">
        <f>IF(ISBLANK($B8),"",VLOOKUP("TG Abbrev - "&amp;$B8,Lookup!$A$2:$D$10014,4,FALSE))</f>
        <v>Dwarven Steel</v>
      </c>
      <c r="D8" s="20">
        <f t="shared" si="0"/>
        <v>7.5600000000000005</v>
      </c>
      <c r="E8">
        <f t="shared" si="1"/>
        <v>0</v>
      </c>
      <c r="F8">
        <f t="shared" si="2"/>
        <v>0</v>
      </c>
      <c r="G8">
        <f t="shared" si="3"/>
        <v>0</v>
      </c>
      <c r="H8" s="9">
        <f t="shared" si="4"/>
        <v>7.5600000000000005</v>
      </c>
      <c r="I8" s="9">
        <f>IF(ISBLANK($B8),"",VLOOKUP("Condensed - "&amp;$B8&amp;" "&amp;$A8,Lookup!$A$2:$D$10014,4,FALSE))*($G$2/120)</f>
        <v>8</v>
      </c>
      <c r="J8" s="7">
        <f t="shared" si="5"/>
        <v>8</v>
      </c>
      <c r="K8" s="20">
        <f t="shared" si="6"/>
        <v>15.120000000000001</v>
      </c>
      <c r="L8">
        <f t="shared" si="7"/>
        <v>0</v>
      </c>
      <c r="M8">
        <f t="shared" si="8"/>
        <v>0</v>
      </c>
      <c r="N8">
        <f t="shared" si="9"/>
        <v>0</v>
      </c>
      <c r="O8" s="9">
        <f t="shared" si="10"/>
        <v>15.120000000000001</v>
      </c>
      <c r="P8" s="9">
        <f>IF(ISBLANK($B8),"",VLOOKUP("Condensed - "&amp;$B8&amp;" "&amp;$A8,Lookup!$A$2:$D$10014,4,FALSE))*($N$2/120)</f>
        <v>16</v>
      </c>
      <c r="Q8" s="7">
        <f t="shared" si="11"/>
        <v>16</v>
      </c>
      <c r="R8" s="20">
        <f t="shared" si="12"/>
        <v>60.480000000000004</v>
      </c>
      <c r="S8">
        <f t="shared" si="13"/>
        <v>0</v>
      </c>
      <c r="T8">
        <f t="shared" si="14"/>
        <v>0</v>
      </c>
      <c r="U8">
        <f t="shared" si="15"/>
        <v>0</v>
      </c>
      <c r="V8" s="9">
        <f t="shared" si="16"/>
        <v>60.480000000000004</v>
      </c>
      <c r="W8" s="9">
        <f>IF(ISBLANK($B8),"",VLOOKUP("Condensed - "&amp;$B8&amp;" "&amp;$A8,Lookup!$A$2:$D$10014,4,FALSE))*($U$2/120)</f>
        <v>64</v>
      </c>
      <c r="X8" s="9">
        <f t="shared" si="17"/>
        <v>64</v>
      </c>
      <c r="Y8" s="7">
        <f>IF(ISBLANK($B8),"",VLOOKUP("Super Condensed - "&amp;$B8&amp;" "&amp;$A8,Lookup!$A$2:$D$10014,4,FALSE))*($U$2/960)</f>
        <v>64</v>
      </c>
      <c r="Z8" s="14">
        <f>'Token List'!$K$1</f>
        <v>6.3E-2</v>
      </c>
      <c r="AA8" s="15">
        <f>'Token List'!$K$2</f>
        <v>0</v>
      </c>
      <c r="AB8" s="15">
        <f>'Token List'!$K$3</f>
        <v>0</v>
      </c>
      <c r="AC8" s="16">
        <f t="shared" si="18"/>
        <v>6.3E-2</v>
      </c>
    </row>
    <row r="9" spans="1:29" x14ac:dyDescent="0.25">
      <c r="A9">
        <v>2021</v>
      </c>
      <c r="B9" t="s">
        <v>21</v>
      </c>
      <c r="C9" t="str">
        <f>IF(ISBLANK($B9),"",VLOOKUP("TG Abbrev - "&amp;$B9,Lookup!$A$2:$D$10014,4,FALSE))</f>
        <v>Elven Bismuth</v>
      </c>
      <c r="D9" s="20">
        <f t="shared" si="0"/>
        <v>0</v>
      </c>
      <c r="E9">
        <f t="shared" si="1"/>
        <v>1.44</v>
      </c>
      <c r="F9">
        <f t="shared" si="2"/>
        <v>0</v>
      </c>
      <c r="G9">
        <f t="shared" si="3"/>
        <v>1.44</v>
      </c>
      <c r="H9" s="9">
        <f t="shared" si="4"/>
        <v>1.44</v>
      </c>
      <c r="I9" s="9">
        <f>IF(ISBLANK($B9),"",VLOOKUP("Condensed - "&amp;$B9&amp;" "&amp;$A9,Lookup!$A$2:$D$10014,4,FALSE))*($G$2/120)</f>
        <v>0</v>
      </c>
      <c r="J9" s="7">
        <f t="shared" si="5"/>
        <v>1.44</v>
      </c>
      <c r="K9" s="20">
        <f t="shared" si="6"/>
        <v>0</v>
      </c>
      <c r="L9">
        <f t="shared" si="7"/>
        <v>2.88</v>
      </c>
      <c r="M9">
        <f t="shared" si="8"/>
        <v>0</v>
      </c>
      <c r="N9">
        <f t="shared" si="9"/>
        <v>2.88</v>
      </c>
      <c r="O9" s="9">
        <f t="shared" si="10"/>
        <v>2.88</v>
      </c>
      <c r="P9" s="9">
        <f>IF(ISBLANK($B9),"",VLOOKUP("Condensed - "&amp;$B9&amp;" "&amp;$A9,Lookup!$A$2:$D$10014,4,FALSE))*($N$2/120)</f>
        <v>0</v>
      </c>
      <c r="Q9" s="7">
        <f t="shared" si="11"/>
        <v>2.88</v>
      </c>
      <c r="R9" s="20">
        <f t="shared" si="12"/>
        <v>0</v>
      </c>
      <c r="S9">
        <f t="shared" si="13"/>
        <v>11.52</v>
      </c>
      <c r="T9">
        <f t="shared" si="14"/>
        <v>0</v>
      </c>
      <c r="U9">
        <f t="shared" si="15"/>
        <v>11.52</v>
      </c>
      <c r="V9" s="9">
        <f t="shared" si="16"/>
        <v>11.52</v>
      </c>
      <c r="W9" s="9">
        <f>IF(ISBLANK($B9),"",VLOOKUP("Condensed - "&amp;$B9&amp;" "&amp;$A9,Lookup!$A$2:$D$10014,4,FALSE))*($U$2/120)</f>
        <v>0</v>
      </c>
      <c r="X9" s="9">
        <f t="shared" si="17"/>
        <v>11.52</v>
      </c>
      <c r="Y9" s="7">
        <f>IF(ISBLANK($B9),"",VLOOKUP("Super Condensed - "&amp;$B9&amp;" "&amp;$A9,Lookup!$A$2:$D$10014,4,FALSE))*($U$2/960)</f>
        <v>12</v>
      </c>
      <c r="Z9" s="14">
        <f>'Token List'!$L$1</f>
        <v>0</v>
      </c>
      <c r="AA9" s="15">
        <f>'Token List'!$L$2</f>
        <v>1.2E-2</v>
      </c>
      <c r="AB9" s="15">
        <f>'Token List'!$L$3</f>
        <v>0</v>
      </c>
      <c r="AC9" s="16">
        <f t="shared" si="18"/>
        <v>1.2E-2</v>
      </c>
    </row>
    <row r="10" spans="1:29" x14ac:dyDescent="0.25">
      <c r="A10">
        <v>2021</v>
      </c>
      <c r="B10" t="s">
        <v>22</v>
      </c>
      <c r="C10" t="str">
        <f>IF(ISBLANK($B10),"",VLOOKUP("TG Abbrev - "&amp;$B10,Lookup!$A$2:$D$10014,4,FALSE))</f>
        <v>Enchanter's Munition</v>
      </c>
      <c r="D10" s="20">
        <f t="shared" si="0"/>
        <v>0.83999999999999986</v>
      </c>
      <c r="E10">
        <f t="shared" si="1"/>
        <v>0.72</v>
      </c>
      <c r="F10">
        <f t="shared" si="2"/>
        <v>0.72</v>
      </c>
      <c r="G10">
        <f t="shared" si="3"/>
        <v>1.44</v>
      </c>
      <c r="H10" s="9">
        <f t="shared" si="4"/>
        <v>2.2799999999999998</v>
      </c>
      <c r="I10" s="9">
        <f>IF(ISBLANK($B10),"",VLOOKUP("Condensed - "&amp;$B10&amp;" "&amp;$A10,Lookup!$A$2:$D$10014,4,FALSE))*($G$2/120)</f>
        <v>1</v>
      </c>
      <c r="J10" s="7">
        <f t="shared" si="5"/>
        <v>2.44</v>
      </c>
      <c r="K10" s="20">
        <f t="shared" si="6"/>
        <v>1.6799999999999997</v>
      </c>
      <c r="L10">
        <f t="shared" si="7"/>
        <v>1.44</v>
      </c>
      <c r="M10">
        <f t="shared" si="8"/>
        <v>1.44</v>
      </c>
      <c r="N10">
        <f t="shared" si="9"/>
        <v>2.88</v>
      </c>
      <c r="O10" s="9">
        <f t="shared" si="10"/>
        <v>4.5599999999999996</v>
      </c>
      <c r="P10" s="9">
        <f>IF(ISBLANK($B10),"",VLOOKUP("Condensed - "&amp;$B10&amp;" "&amp;$A10,Lookup!$A$2:$D$10014,4,FALSE))*($N$2/120)</f>
        <v>2</v>
      </c>
      <c r="Q10" s="7">
        <f t="shared" si="11"/>
        <v>4.88</v>
      </c>
      <c r="R10" s="20">
        <f t="shared" si="12"/>
        <v>6.7199999999999989</v>
      </c>
      <c r="S10">
        <f t="shared" si="13"/>
        <v>5.76</v>
      </c>
      <c r="T10">
        <f t="shared" si="14"/>
        <v>5.76</v>
      </c>
      <c r="U10">
        <f t="shared" si="15"/>
        <v>11.52</v>
      </c>
      <c r="V10" s="9">
        <f t="shared" si="16"/>
        <v>18.239999999999998</v>
      </c>
      <c r="W10" s="9">
        <f>IF(ISBLANK($B10),"",VLOOKUP("Condensed - "&amp;$B10&amp;" "&amp;$A10,Lookup!$A$2:$D$10014,4,FALSE))*($U$2/120)</f>
        <v>8</v>
      </c>
      <c r="X10" s="9">
        <f t="shared" si="17"/>
        <v>19.52</v>
      </c>
      <c r="Y10" s="7">
        <f>IF(ISBLANK($B10),"",VLOOKUP("Super Condensed - "&amp;$B10&amp;" "&amp;$A10,Lookup!$A$2:$D$10014,4,FALSE))*($U$2/960)</f>
        <v>20</v>
      </c>
      <c r="Z10" s="14">
        <f>'Token List'!$M$1</f>
        <v>6.9999999999999993E-3</v>
      </c>
      <c r="AA10" s="15">
        <f>'Token List'!$M$2</f>
        <v>6.0000000000000001E-3</v>
      </c>
      <c r="AB10" s="15">
        <f>'Token List'!$M$3</f>
        <v>6.0000000000000001E-3</v>
      </c>
      <c r="AC10" s="16">
        <f t="shared" si="18"/>
        <v>1.9E-2</v>
      </c>
    </row>
    <row r="11" spans="1:29" x14ac:dyDescent="0.25">
      <c r="A11">
        <v>2021</v>
      </c>
      <c r="B11" t="s">
        <v>24</v>
      </c>
      <c r="C11" t="str">
        <f>IF(ISBLANK($B11),"",VLOOKUP("TG Abbrev - "&amp;$B11,Lookup!$A$2:$D$10014,4,FALSE))</f>
        <v>Minotaur Hide</v>
      </c>
      <c r="D11" s="20">
        <f t="shared" si="0"/>
        <v>5.0399999999999991</v>
      </c>
      <c r="E11">
        <f t="shared" si="1"/>
        <v>0</v>
      </c>
      <c r="F11">
        <f t="shared" si="2"/>
        <v>0</v>
      </c>
      <c r="G11">
        <f t="shared" si="3"/>
        <v>0</v>
      </c>
      <c r="H11" s="9">
        <f t="shared" si="4"/>
        <v>5.0399999999999991</v>
      </c>
      <c r="I11" s="9">
        <f>IF(ISBLANK($B11),"",VLOOKUP("Condensed - "&amp;$B11&amp;" "&amp;$A11,Lookup!$A$2:$D$10014,4,FALSE))*($G$2/120)</f>
        <v>5</v>
      </c>
      <c r="J11" s="7">
        <f t="shared" si="5"/>
        <v>5</v>
      </c>
      <c r="K11" s="20">
        <f t="shared" si="6"/>
        <v>10.079999999999998</v>
      </c>
      <c r="L11">
        <f t="shared" si="7"/>
        <v>0</v>
      </c>
      <c r="M11">
        <f t="shared" si="8"/>
        <v>0</v>
      </c>
      <c r="N11">
        <f t="shared" si="9"/>
        <v>0</v>
      </c>
      <c r="O11" s="9">
        <f t="shared" si="10"/>
        <v>10.079999999999998</v>
      </c>
      <c r="P11" s="9">
        <f>IF(ISBLANK($B11),"",VLOOKUP("Condensed - "&amp;$B11&amp;" "&amp;$A11,Lookup!$A$2:$D$10014,4,FALSE))*($N$2/120)</f>
        <v>10</v>
      </c>
      <c r="Q11" s="7">
        <f t="shared" si="11"/>
        <v>10</v>
      </c>
      <c r="R11" s="20">
        <f t="shared" si="12"/>
        <v>40.319999999999993</v>
      </c>
      <c r="S11">
        <f t="shared" si="13"/>
        <v>0</v>
      </c>
      <c r="T11">
        <f t="shared" si="14"/>
        <v>0</v>
      </c>
      <c r="U11">
        <f t="shared" si="15"/>
        <v>0</v>
      </c>
      <c r="V11" s="9">
        <f t="shared" si="16"/>
        <v>40.319999999999993</v>
      </c>
      <c r="W11" s="9">
        <f>IF(ISBLANK($B11),"",VLOOKUP("Condensed - "&amp;$B11&amp;" "&amp;$A11,Lookup!$A$2:$D$10014,4,FALSE))*($U$2/120)</f>
        <v>40</v>
      </c>
      <c r="X11" s="9">
        <f t="shared" si="17"/>
        <v>40</v>
      </c>
      <c r="Y11" s="7">
        <f>IF(ISBLANK($B11),"",VLOOKUP("Super Condensed - "&amp;$B11&amp;" "&amp;$A11,Lookup!$A$2:$D$10014,4,FALSE))*($U$2/960)</f>
        <v>40</v>
      </c>
      <c r="Z11" s="14">
        <f>'Token List'!$N$1</f>
        <v>4.1999999999999996E-2</v>
      </c>
      <c r="AA11" s="15">
        <f>'Token List'!$N$2</f>
        <v>0</v>
      </c>
      <c r="AB11" s="15">
        <f>'Token List'!$N$3</f>
        <v>0</v>
      </c>
      <c r="AC11" s="16">
        <f t="shared" si="18"/>
        <v>4.1999999999999996E-2</v>
      </c>
    </row>
    <row r="12" spans="1:29" x14ac:dyDescent="0.25">
      <c r="A12">
        <v>2021</v>
      </c>
      <c r="B12" t="s">
        <v>25</v>
      </c>
      <c r="C12" t="str">
        <f>IF(ISBLANK($B12),"",VLOOKUP("TG Abbrev - "&amp;$B12,Lookup!$A$2:$D$10014,4,FALSE))</f>
        <v>Mystic Silk</v>
      </c>
      <c r="D12" s="20">
        <f t="shared" si="0"/>
        <v>5.879999999999999</v>
      </c>
      <c r="E12">
        <f t="shared" si="1"/>
        <v>4.3199999999999994</v>
      </c>
      <c r="F12">
        <f t="shared" si="2"/>
        <v>4.3199999999999994</v>
      </c>
      <c r="G12">
        <f t="shared" si="3"/>
        <v>8.6399999999999988</v>
      </c>
      <c r="H12" s="9">
        <f t="shared" si="4"/>
        <v>14.52</v>
      </c>
      <c r="I12" s="9">
        <f>IF(ISBLANK($B12),"",VLOOKUP("Condensed - "&amp;$B12&amp;" "&amp;$A12,Lookup!$A$2:$D$10014,4,FALSE))*($G$2/120)</f>
        <v>6</v>
      </c>
      <c r="J12" s="7">
        <f t="shared" si="5"/>
        <v>14.64</v>
      </c>
      <c r="K12" s="20">
        <f t="shared" si="6"/>
        <v>11.759999999999998</v>
      </c>
      <c r="L12">
        <f t="shared" si="7"/>
        <v>8.6399999999999988</v>
      </c>
      <c r="M12">
        <f t="shared" si="8"/>
        <v>8.6399999999999988</v>
      </c>
      <c r="N12">
        <f t="shared" si="9"/>
        <v>17.279999999999998</v>
      </c>
      <c r="O12" s="9">
        <f t="shared" si="10"/>
        <v>29.04</v>
      </c>
      <c r="P12" s="9">
        <f>IF(ISBLANK($B12),"",VLOOKUP("Condensed - "&amp;$B12&amp;" "&amp;$A12,Lookup!$A$2:$D$10014,4,FALSE))*($N$2/120)</f>
        <v>12</v>
      </c>
      <c r="Q12" s="7">
        <f t="shared" si="11"/>
        <v>29.28</v>
      </c>
      <c r="R12" s="20">
        <f t="shared" si="12"/>
        <v>47.039999999999992</v>
      </c>
      <c r="S12">
        <f t="shared" si="13"/>
        <v>34.559999999999995</v>
      </c>
      <c r="T12">
        <f t="shared" si="14"/>
        <v>34.559999999999995</v>
      </c>
      <c r="U12">
        <f t="shared" si="15"/>
        <v>69.11999999999999</v>
      </c>
      <c r="V12" s="9">
        <f t="shared" si="16"/>
        <v>116.16</v>
      </c>
      <c r="W12" s="9">
        <f>IF(ISBLANK($B12),"",VLOOKUP("Condensed - "&amp;$B12&amp;" "&amp;$A12,Lookup!$A$2:$D$10014,4,FALSE))*($U$2/120)</f>
        <v>48</v>
      </c>
      <c r="X12" s="9">
        <f t="shared" si="17"/>
        <v>117.12</v>
      </c>
      <c r="Y12" s="7">
        <f>IF(ISBLANK($B12),"",VLOOKUP("Super Condensed - "&amp;$B12&amp;" "&amp;$A12,Lookup!$A$2:$D$10014,4,FALSE))*($U$2/960)</f>
        <v>112</v>
      </c>
      <c r="Z12" s="14">
        <f>'Token List'!$O$1</f>
        <v>4.8999999999999995E-2</v>
      </c>
      <c r="AA12" s="15">
        <f>'Token List'!$O$2</f>
        <v>3.5999999999999997E-2</v>
      </c>
      <c r="AB12" s="15">
        <f>'Token List'!$O$3</f>
        <v>3.5999999999999997E-2</v>
      </c>
      <c r="AC12" s="16">
        <f t="shared" si="18"/>
        <v>0.121</v>
      </c>
    </row>
    <row r="13" spans="1:29" x14ac:dyDescent="0.25">
      <c r="A13">
        <v>2021</v>
      </c>
      <c r="B13" t="s">
        <v>26</v>
      </c>
      <c r="C13" t="str">
        <f>IF(ISBLANK($B13),"",VLOOKUP("TG Abbrev - "&amp;$B13,Lookup!$A$2:$D$10014,4,FALSE))</f>
        <v>Oil of Enchantment</v>
      </c>
      <c r="D13" s="20">
        <f t="shared" si="0"/>
        <v>0</v>
      </c>
      <c r="E13">
        <f t="shared" si="1"/>
        <v>1.44</v>
      </c>
      <c r="F13">
        <f t="shared" si="2"/>
        <v>0</v>
      </c>
      <c r="G13">
        <f t="shared" si="3"/>
        <v>1.44</v>
      </c>
      <c r="H13" s="9">
        <f t="shared" si="4"/>
        <v>1.44</v>
      </c>
      <c r="I13" s="9">
        <f>IF(ISBLANK($B13),"",VLOOKUP("Condensed - "&amp;$B13&amp;" "&amp;$A13,Lookup!$A$2:$D$10014,4,FALSE))*($G$2/120)</f>
        <v>0</v>
      </c>
      <c r="J13" s="7">
        <f t="shared" si="5"/>
        <v>1.44</v>
      </c>
      <c r="K13" s="20">
        <f t="shared" si="6"/>
        <v>0</v>
      </c>
      <c r="L13">
        <f t="shared" si="7"/>
        <v>2.88</v>
      </c>
      <c r="M13">
        <f t="shared" si="8"/>
        <v>0</v>
      </c>
      <c r="N13">
        <f t="shared" si="9"/>
        <v>2.88</v>
      </c>
      <c r="O13" s="9">
        <f t="shared" si="10"/>
        <v>2.88</v>
      </c>
      <c r="P13" s="9">
        <f>IF(ISBLANK($B13),"",VLOOKUP("Condensed - "&amp;$B13&amp;" "&amp;$A13,Lookup!$A$2:$D$10014,4,FALSE))*($N$2/120)</f>
        <v>0</v>
      </c>
      <c r="Q13" s="7">
        <f t="shared" si="11"/>
        <v>2.88</v>
      </c>
      <c r="R13" s="20">
        <f t="shared" si="12"/>
        <v>0</v>
      </c>
      <c r="S13">
        <f t="shared" si="13"/>
        <v>11.52</v>
      </c>
      <c r="T13">
        <f t="shared" si="14"/>
        <v>0</v>
      </c>
      <c r="U13">
        <f t="shared" si="15"/>
        <v>11.52</v>
      </c>
      <c r="V13" s="9">
        <f t="shared" si="16"/>
        <v>11.52</v>
      </c>
      <c r="W13" s="9">
        <f>IF(ISBLANK($B13),"",VLOOKUP("Condensed - "&amp;$B13&amp;" "&amp;$A13,Lookup!$A$2:$D$10014,4,FALSE))*($U$2/120)</f>
        <v>0</v>
      </c>
      <c r="X13" s="9">
        <f t="shared" si="17"/>
        <v>11.52</v>
      </c>
      <c r="Y13" s="7">
        <f>IF(ISBLANK($B13),"",VLOOKUP("Super Condensed - "&amp;$B13&amp;" "&amp;$A13,Lookup!$A$2:$D$10014,4,FALSE))*($U$2/960)</f>
        <v>12</v>
      </c>
      <c r="Z13" s="14">
        <f>'Token List'!$P$1</f>
        <v>0</v>
      </c>
      <c r="AA13" s="15">
        <f>'Token List'!$P$2</f>
        <v>1.2E-2</v>
      </c>
      <c r="AB13" s="15">
        <f>'Token List'!$P$3</f>
        <v>0</v>
      </c>
      <c r="AC13" s="16">
        <f t="shared" si="18"/>
        <v>1.2E-2</v>
      </c>
    </row>
    <row r="14" spans="1:29" x14ac:dyDescent="0.25">
      <c r="A14">
        <v>2021</v>
      </c>
      <c r="B14" t="s">
        <v>27</v>
      </c>
      <c r="C14" t="str">
        <f>IF(ISBLANK($B14),"",VLOOKUP("TG Abbrev - "&amp;$B14,Lookup!$A$2:$D$10014,4,FALSE))</f>
        <v>Philosopher's Stone</v>
      </c>
      <c r="D14" s="20">
        <f t="shared" si="0"/>
        <v>3.3599999999999994</v>
      </c>
      <c r="E14">
        <f t="shared" si="1"/>
        <v>4.3199999999999994</v>
      </c>
      <c r="F14">
        <f t="shared" si="2"/>
        <v>9.36</v>
      </c>
      <c r="G14">
        <f t="shared" si="3"/>
        <v>13.68</v>
      </c>
      <c r="H14" s="9">
        <f t="shared" si="4"/>
        <v>17.04</v>
      </c>
      <c r="I14" s="9">
        <f>IF(ISBLANK($B14),"",VLOOKUP("Condensed - "&amp;$B14&amp;" "&amp;$A14,Lookup!$A$2:$D$10014,4,FALSE))*($G$2/120)</f>
        <v>3</v>
      </c>
      <c r="J14" s="7">
        <f t="shared" si="5"/>
        <v>16.68</v>
      </c>
      <c r="K14" s="20">
        <f t="shared" si="6"/>
        <v>6.7199999999999989</v>
      </c>
      <c r="L14">
        <f t="shared" si="7"/>
        <v>8.6399999999999988</v>
      </c>
      <c r="M14">
        <f t="shared" si="8"/>
        <v>18.72</v>
      </c>
      <c r="N14">
        <f t="shared" si="9"/>
        <v>27.36</v>
      </c>
      <c r="O14" s="9">
        <f t="shared" si="10"/>
        <v>34.08</v>
      </c>
      <c r="P14" s="9">
        <f>IF(ISBLANK($B14),"",VLOOKUP("Condensed - "&amp;$B14&amp;" "&amp;$A14,Lookup!$A$2:$D$10014,4,FALSE))*($N$2/120)</f>
        <v>6</v>
      </c>
      <c r="Q14" s="7">
        <f t="shared" si="11"/>
        <v>33.36</v>
      </c>
      <c r="R14" s="20">
        <f t="shared" si="12"/>
        <v>26.879999999999995</v>
      </c>
      <c r="S14">
        <f t="shared" si="13"/>
        <v>34.559999999999995</v>
      </c>
      <c r="T14">
        <f t="shared" si="14"/>
        <v>74.88</v>
      </c>
      <c r="U14">
        <f t="shared" si="15"/>
        <v>109.44</v>
      </c>
      <c r="V14" s="9">
        <f t="shared" si="16"/>
        <v>136.32</v>
      </c>
      <c r="W14" s="9">
        <f>IF(ISBLANK($B14),"",VLOOKUP("Condensed - "&amp;$B14&amp;" "&amp;$A14,Lookup!$A$2:$D$10014,4,FALSE))*($U$2/120)</f>
        <v>24</v>
      </c>
      <c r="X14" s="9">
        <f t="shared" si="17"/>
        <v>133.44</v>
      </c>
      <c r="Y14" s="7">
        <f>IF(ISBLANK($B14),"",VLOOKUP("Super Condensed - "&amp;$B14&amp;" "&amp;$A14,Lookup!$A$2:$D$10014,4,FALSE))*($U$2/960)</f>
        <v>134</v>
      </c>
      <c r="Z14" s="14">
        <f>'Token List'!$Q$1</f>
        <v>2.7999999999999997E-2</v>
      </c>
      <c r="AA14" s="15">
        <f>'Token List'!$Q$2</f>
        <v>3.5999999999999997E-2</v>
      </c>
      <c r="AB14" s="15">
        <f>'Token List'!$Q$3</f>
        <v>7.8E-2</v>
      </c>
      <c r="AC14" s="16">
        <f t="shared" si="18"/>
        <v>0.14200000000000002</v>
      </c>
    </row>
    <row r="15" spans="1:29" ht="15.75" thickBot="1" x14ac:dyDescent="0.3">
      <c r="A15">
        <v>2021</v>
      </c>
      <c r="B15" t="s">
        <v>6</v>
      </c>
      <c r="C15" t="str">
        <f>IF(ISBLANK($B15),"",VLOOKUP("TG Abbrev - "&amp;$B15,Lookup!$A$2:$D$10014,4,FALSE))</f>
        <v>1,000 GP Gold Bar</v>
      </c>
      <c r="D15" s="20">
        <f t="shared" si="0"/>
        <v>1.05</v>
      </c>
      <c r="E15">
        <f t="shared" si="1"/>
        <v>1.5</v>
      </c>
      <c r="F15">
        <f t="shared" si="2"/>
        <v>3</v>
      </c>
      <c r="G15">
        <f t="shared" si="3"/>
        <v>4.5</v>
      </c>
      <c r="H15" s="9">
        <f t="shared" si="4"/>
        <v>5.55</v>
      </c>
      <c r="I15" s="9">
        <f>IF(ISBLANK($B15),"",VLOOKUP("Condensed - "&amp;$B15&amp;" "&amp;$A15,Lookup!$A$2:$D$10014,4,FALSE))*($G$2/120)</f>
        <v>1</v>
      </c>
      <c r="J15" s="7">
        <f t="shared" si="5"/>
        <v>5.5</v>
      </c>
      <c r="K15" s="20">
        <f t="shared" si="6"/>
        <v>2.1</v>
      </c>
      <c r="L15">
        <f t="shared" si="7"/>
        <v>3</v>
      </c>
      <c r="M15">
        <f t="shared" si="8"/>
        <v>6</v>
      </c>
      <c r="N15">
        <f t="shared" si="9"/>
        <v>9</v>
      </c>
      <c r="O15" s="9">
        <f t="shared" si="10"/>
        <v>11.1</v>
      </c>
      <c r="P15" s="9">
        <f>IF(ISBLANK($B15),"",VLOOKUP("Condensed - "&amp;$B15&amp;" "&amp;$A15,Lookup!$A$2:$D$10014,4,FALSE))*($N$2/120)</f>
        <v>2</v>
      </c>
      <c r="Q15" s="7">
        <f t="shared" si="11"/>
        <v>11</v>
      </c>
      <c r="R15" s="20">
        <f t="shared" si="12"/>
        <v>8.4</v>
      </c>
      <c r="S15">
        <f t="shared" si="13"/>
        <v>12</v>
      </c>
      <c r="T15">
        <f t="shared" si="14"/>
        <v>24</v>
      </c>
      <c r="U15">
        <f t="shared" si="15"/>
        <v>36</v>
      </c>
      <c r="V15" s="9">
        <f t="shared" si="16"/>
        <v>44.4</v>
      </c>
      <c r="W15" s="9">
        <f>IF(ISBLANK($B15),"",VLOOKUP("Condensed - "&amp;$B15&amp;" "&amp;$A15,Lookup!$A$2:$D$10014,4,FALSE))*($U$2/120)</f>
        <v>8</v>
      </c>
      <c r="X15" s="9">
        <f t="shared" si="17"/>
        <v>44</v>
      </c>
      <c r="Y15" s="7">
        <f>IF(ISBLANK($B15),"",VLOOKUP("Super Condensed - "&amp;$B15&amp;" "&amp;$A15,Lookup!$A$2:$D$10014,4,FALSE))*($U$2/960)</f>
        <v>44</v>
      </c>
      <c r="Z15" s="17">
        <f>'Token List'!$R$1</f>
        <v>8.7500000000000008E-3</v>
      </c>
      <c r="AA15" s="18">
        <f>'Token List'!$R$2</f>
        <v>1.2500000000000001E-2</v>
      </c>
      <c r="AB15" s="18">
        <f>'Token List'!$R$3</f>
        <v>2.5000000000000001E-2</v>
      </c>
      <c r="AC15" s="19">
        <f t="shared" si="18"/>
        <v>4.6249999999999999E-2</v>
      </c>
    </row>
    <row r="16" spans="1:29" ht="15.75" thickTop="1" x14ac:dyDescent="0.2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2:15" x14ac:dyDescent="0.25">
      <c r="B17" s="25" t="s">
        <v>215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</sheetData>
  <mergeCells count="8">
    <mergeCell ref="B17:O17"/>
    <mergeCell ref="K2:M2"/>
    <mergeCell ref="D2:F2"/>
    <mergeCell ref="Z2:AC2"/>
    <mergeCell ref="H2:J2"/>
    <mergeCell ref="O2:Q2"/>
    <mergeCell ref="R2:T2"/>
    <mergeCell ref="V2:Y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2EDF-64D5-4CB7-9465-E34EF9BDE3A0}">
  <dimension ref="A1:R124"/>
  <sheetViews>
    <sheetView workbookViewId="0">
      <selection activeCell="C5" sqref="C5"/>
    </sheetView>
  </sheetViews>
  <sheetFormatPr defaultRowHeight="15" x14ac:dyDescent="0.25"/>
  <cols>
    <col min="1" max="1" width="7.28515625" bestFit="1" customWidth="1"/>
    <col min="2" max="2" width="11.140625" bestFit="1" customWidth="1"/>
    <col min="3" max="3" width="33.28515625" bestFit="1" customWidth="1"/>
    <col min="4" max="4" width="5.7109375" bestFit="1" customWidth="1"/>
    <col min="5" max="5" width="21.5703125" bestFit="1" customWidth="1"/>
    <col min="6" max="6" width="15.28515625" style="3" bestFit="1" customWidth="1"/>
    <col min="7" max="18" width="8.5703125" bestFit="1" customWidth="1"/>
  </cols>
  <sheetData>
    <row r="1" spans="1:18" x14ac:dyDescent="0.25">
      <c r="F1" s="6" t="s">
        <v>80</v>
      </c>
      <c r="G1" s="5">
        <f>SUMIF($B$5:$B$124,"Common",G$5:G$124)</f>
        <v>1.3999999999999999E-2</v>
      </c>
      <c r="H1" s="5">
        <f t="shared" ref="H1:R1" si="0">SUMIF($B$5:$B$124,"Common",H$5:H$124)</f>
        <v>2.0999999999999998E-2</v>
      </c>
      <c r="I1" s="5">
        <f t="shared" si="0"/>
        <v>0</v>
      </c>
      <c r="J1" s="5">
        <f t="shared" si="0"/>
        <v>4.8999999999999995E-2</v>
      </c>
      <c r="K1" s="5">
        <f t="shared" si="0"/>
        <v>6.3E-2</v>
      </c>
      <c r="L1" s="5">
        <f t="shared" si="0"/>
        <v>0</v>
      </c>
      <c r="M1" s="5">
        <f t="shared" si="0"/>
        <v>6.9999999999999993E-3</v>
      </c>
      <c r="N1" s="5">
        <f t="shared" si="0"/>
        <v>4.1999999999999996E-2</v>
      </c>
      <c r="O1" s="5">
        <f t="shared" si="0"/>
        <v>4.8999999999999995E-2</v>
      </c>
      <c r="P1" s="5">
        <f t="shared" si="0"/>
        <v>0</v>
      </c>
      <c r="Q1" s="5">
        <f t="shared" si="0"/>
        <v>2.7999999999999997E-2</v>
      </c>
      <c r="R1" s="5">
        <f t="shared" si="0"/>
        <v>8.7500000000000008E-3</v>
      </c>
    </row>
    <row r="2" spans="1:18" x14ac:dyDescent="0.25">
      <c r="F2" s="6" t="s">
        <v>81</v>
      </c>
      <c r="G2" s="5">
        <f>SUMIF($B$5:$B$124,"Uncommon",G$5:G$124)</f>
        <v>1.8000000000000002E-2</v>
      </c>
      <c r="H2" s="5">
        <f t="shared" ref="H2:R2" si="1">SUMIF($B$5:$B$124,"Uncommon",H$5:H$124)</f>
        <v>1.8000000000000002E-2</v>
      </c>
      <c r="I2" s="5">
        <f t="shared" si="1"/>
        <v>0</v>
      </c>
      <c r="J2" s="5">
        <f t="shared" si="1"/>
        <v>4.1999999999999996E-2</v>
      </c>
      <c r="K2" s="5">
        <f t="shared" si="1"/>
        <v>0</v>
      </c>
      <c r="L2" s="5">
        <f t="shared" si="1"/>
        <v>1.2E-2</v>
      </c>
      <c r="M2" s="5">
        <f>SUMIF($B$5:$B$124,"Uncommon",M$5:M$124)</f>
        <v>6.0000000000000001E-3</v>
      </c>
      <c r="N2" s="5">
        <f t="shared" si="1"/>
        <v>0</v>
      </c>
      <c r="O2" s="5">
        <f t="shared" si="1"/>
        <v>3.5999999999999997E-2</v>
      </c>
      <c r="P2" s="5">
        <f t="shared" si="1"/>
        <v>1.2E-2</v>
      </c>
      <c r="Q2" s="5">
        <f t="shared" si="1"/>
        <v>3.5999999999999997E-2</v>
      </c>
      <c r="R2" s="5">
        <f t="shared" si="1"/>
        <v>1.2500000000000001E-2</v>
      </c>
    </row>
    <row r="3" spans="1:18" x14ac:dyDescent="0.25">
      <c r="F3" s="6" t="s">
        <v>82</v>
      </c>
      <c r="G3" s="5">
        <f>SUMIF($B$5:$B$124,"Rare",G$5:G$124)</f>
        <v>1.2E-2</v>
      </c>
      <c r="H3" s="5">
        <f t="shared" ref="H3:R3" si="2">SUMIF($B$5:$B$124,"Rare",H$5:H$124)</f>
        <v>1.2E-2</v>
      </c>
      <c r="I3" s="5">
        <f t="shared" si="2"/>
        <v>9.0000000000000011E-3</v>
      </c>
      <c r="J3" s="5">
        <f t="shared" si="2"/>
        <v>0.03</v>
      </c>
      <c r="K3" s="5">
        <f t="shared" si="2"/>
        <v>0</v>
      </c>
      <c r="L3" s="5">
        <f t="shared" si="2"/>
        <v>0</v>
      </c>
      <c r="M3" s="5">
        <f t="shared" si="2"/>
        <v>6.0000000000000001E-3</v>
      </c>
      <c r="N3" s="5">
        <f t="shared" si="2"/>
        <v>0</v>
      </c>
      <c r="O3" s="5">
        <f t="shared" si="2"/>
        <v>3.5999999999999997E-2</v>
      </c>
      <c r="P3" s="5">
        <f t="shared" si="2"/>
        <v>0</v>
      </c>
      <c r="Q3" s="5">
        <f t="shared" si="2"/>
        <v>7.8E-2</v>
      </c>
      <c r="R3" s="5">
        <f t="shared" si="2"/>
        <v>2.5000000000000001E-2</v>
      </c>
    </row>
    <row r="4" spans="1:18" x14ac:dyDescent="0.25">
      <c r="A4" s="1" t="s">
        <v>77</v>
      </c>
      <c r="B4" s="1" t="s">
        <v>0</v>
      </c>
      <c r="C4" s="1" t="s">
        <v>1</v>
      </c>
      <c r="D4" s="1" t="s">
        <v>2</v>
      </c>
      <c r="E4" s="1" t="s">
        <v>3</v>
      </c>
      <c r="F4" s="2" t="s">
        <v>35</v>
      </c>
      <c r="G4" s="1" t="s">
        <v>29</v>
      </c>
      <c r="H4" s="1" t="s">
        <v>30</v>
      </c>
      <c r="I4" s="1" t="s">
        <v>31</v>
      </c>
      <c r="J4" s="1" t="s">
        <v>7</v>
      </c>
      <c r="K4" s="1" t="s">
        <v>9</v>
      </c>
      <c r="L4" s="1" t="s">
        <v>21</v>
      </c>
      <c r="M4" s="1" t="s">
        <v>22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6</v>
      </c>
    </row>
    <row r="5" spans="1:18" x14ac:dyDescent="0.25">
      <c r="A5">
        <v>2021</v>
      </c>
      <c r="B5" t="s">
        <v>32</v>
      </c>
      <c r="C5" t="s">
        <v>208</v>
      </c>
      <c r="D5" t="s">
        <v>6</v>
      </c>
      <c r="E5" t="str">
        <f>IF(ISBLANK($D5),"",VLOOKUP("TG Abbrev - "&amp;$D5,Lookup!$A$2:$D$10014,4,FALSE))</f>
        <v>1,000 GP Gold Bar</v>
      </c>
      <c r="F5" s="3">
        <f>IF(ISBLANK($D5),"",IF($D5="Bar",VALUE(LEFT($C5,(FIND(" ",$C5,1)-1))),VLOOKUP("Units - "&amp;$D5&amp;" "&amp;B5,Lookup!$A$2:$D$10014,4,FALSE)))</f>
        <v>50</v>
      </c>
      <c r="G5" s="4" t="str">
        <f>IF($D5=G$4,$F5*IF($B5="Common",7,1)*IF($B5="Uncommon",2,1)/40/VLOOKUP("Units Per - "&amp;$D5,Lookup!$A$2:$D$10014,4,FALSE),"")</f>
        <v/>
      </c>
      <c r="H5" s="4" t="str">
        <f>IF($D5=H$4,$F5*IF($B5="Common",7,1)*IF($B5="Uncommon",2,1)/40/VLOOKUP("Units Per - "&amp;$D5,Lookup!$A$2:$D$10014,4,FALSE),"")</f>
        <v/>
      </c>
      <c r="I5" s="4" t="str">
        <f>IF($D5=I$4,$F5*IF($B5="Common",7,1)*IF($B5="Uncommon",2,1)/40/VLOOKUP("Units Per - "&amp;$D5,Lookup!$A$2:$D$10014,4,FALSE),"")</f>
        <v/>
      </c>
      <c r="J5" s="4" t="str">
        <f>IF($D5=J$4,$F5*IF($B5="Common",7,1)*IF($B5="Uncommon",2,1)/40/VLOOKUP("Units Per - "&amp;$D5,Lookup!$A$2:$D$10014,4,FALSE),"")</f>
        <v/>
      </c>
      <c r="K5" s="4" t="str">
        <f>IF($D5=K$4,$F5*IF($B5="Common",7,1)*IF($B5="Uncommon",2,1)/40/VLOOKUP("Units Per - "&amp;$D5,Lookup!$A$2:$D$10014,4,FALSE),"")</f>
        <v/>
      </c>
      <c r="L5" s="4" t="str">
        <f>IF($D5=L$4,$F5*IF($B5="Common",7,1)*IF($B5="Uncommon",2,1)/40/VLOOKUP("Units Per - "&amp;$D5,Lookup!$A$2:$D$10014,4,FALSE),"")</f>
        <v/>
      </c>
      <c r="M5" s="4" t="str">
        <f>IF($D5=M$4,$F5*IF($B5="Common",7,1)*IF($B5="Uncommon",2,1)/40/VLOOKUP("Units Per - "&amp;$D5,Lookup!$A$2:$D$10014,4,FALSE),"")</f>
        <v/>
      </c>
      <c r="N5" s="4" t="str">
        <f>IF($D5=N$4,$F5*IF($B5="Common",7,1)*IF($B5="Uncommon",2,1)/40/VLOOKUP("Units Per - "&amp;$D5,Lookup!$A$2:$D$10014,4,FALSE),"")</f>
        <v/>
      </c>
      <c r="O5" s="4" t="str">
        <f>IF($D5=O$4,$F5*IF($B5="Common",7,1)*IF($B5="Uncommon",2,1)/40/VLOOKUP("Units Per - "&amp;$D5,Lookup!$A$2:$D$10014,4,FALSE),"")</f>
        <v/>
      </c>
      <c r="P5" s="4" t="str">
        <f>IF($D5=P$4,$F5*IF($B5="Common",7,1)*IF($B5="Uncommon",2,1)/40/VLOOKUP("Units Per - "&amp;$D5,Lookup!$A$2:$D$10014,4,FALSE),"")</f>
        <v/>
      </c>
      <c r="Q5" s="4" t="str">
        <f>IF($D5=Q$4,$F5*IF($B5="Common",7,1)*IF($B5="Uncommon",2,1)/40/VLOOKUP("Units Per - "&amp;$D5,Lookup!$A$2:$D$10014,4,FALSE),"")</f>
        <v/>
      </c>
      <c r="R5" s="4">
        <f>IF($D5=R$4,$F5*IF($B5="Common",7,1)*IF($B5="Uncommon",2,1)/40/VLOOKUP("Units Per - "&amp;$D5,Lookup!$A$2:$D$10014,4,FALSE),"")</f>
        <v>8.7500000000000008E-3</v>
      </c>
    </row>
    <row r="6" spans="1:18" x14ac:dyDescent="0.25">
      <c r="A6">
        <v>2021</v>
      </c>
      <c r="B6" t="s">
        <v>32</v>
      </c>
      <c r="C6" t="s">
        <v>97</v>
      </c>
      <c r="D6" t="s">
        <v>7</v>
      </c>
      <c r="E6" t="str">
        <f>IF(ISBLANK($D6),"",VLOOKUP("TG Abbrev - "&amp;$D6,Lookup!$A$2:$D$10014,4,FALSE))</f>
        <v>Darkwood Plank</v>
      </c>
      <c r="F6" s="3">
        <f>IF(ISBLANK($D6),"",IF($D6="Bar",VALUE(LEFT($C6,(FIND(" ",$C6,1)-1))),VLOOKUP("Units - "&amp;$D6&amp;" "&amp;B6,Lookup!$A$2:$D$10014,4,FALSE)))</f>
        <v>1</v>
      </c>
      <c r="G6" s="4" t="str">
        <f>IF($D6=G$4,$F6*IF($B6="Common",7,1)*IF($B6="Uncommon",2,1)/40/VLOOKUP("Units Per - "&amp;$D6,Lookup!$A$2:$D$10014,4,FALSE),"")</f>
        <v/>
      </c>
      <c r="H6" s="4" t="str">
        <f>IF($D6=H$4,$F6*IF($B6="Common",7,1)*IF($B6="Uncommon",2,1)/40/VLOOKUP("Units Per - "&amp;$D6,Lookup!$A$2:$D$10014,4,FALSE),"")</f>
        <v/>
      </c>
      <c r="I6" s="4" t="str">
        <f>IF($D6=I$4,$F6*IF($B6="Common",7,1)*IF($B6="Uncommon",2,1)/40/VLOOKUP("Units Per - "&amp;$D6,Lookup!$A$2:$D$10014,4,FALSE),"")</f>
        <v/>
      </c>
      <c r="J6" s="4">
        <f>IF($D6=J$4,$F6*IF($B6="Common",7,1)*IF($B6="Uncommon",2,1)/40/VLOOKUP("Units Per - "&amp;$D6,Lookup!$A$2:$D$10014,4,FALSE),"")</f>
        <v>6.9999999999999993E-3</v>
      </c>
      <c r="K6" s="4" t="str">
        <f>IF($D6=K$4,$F6*IF($B6="Common",7,1)*IF($B6="Uncommon",2,1)/40/VLOOKUP("Units Per - "&amp;$D6,Lookup!$A$2:$D$10014,4,FALSE),"")</f>
        <v/>
      </c>
      <c r="L6" s="4" t="str">
        <f>IF($D6=L$4,$F6*IF($B6="Common",7,1)*IF($B6="Uncommon",2,1)/40/VLOOKUP("Units Per - "&amp;$D6,Lookup!$A$2:$D$10014,4,FALSE),"")</f>
        <v/>
      </c>
      <c r="M6" s="4" t="str">
        <f>IF($D6=M$4,$F6*IF($B6="Common",7,1)*IF($B6="Uncommon",2,1)/40/VLOOKUP("Units Per - "&amp;$D6,Lookup!$A$2:$D$10014,4,FALSE),"")</f>
        <v/>
      </c>
      <c r="N6" s="4" t="str">
        <f>IF($D6=N$4,$F6*IF($B6="Common",7,1)*IF($B6="Uncommon",2,1)/40/VLOOKUP("Units Per - "&amp;$D6,Lookup!$A$2:$D$10014,4,FALSE),"")</f>
        <v/>
      </c>
      <c r="O6" s="4" t="str">
        <f>IF($D6=O$4,$F6*IF($B6="Common",7,1)*IF($B6="Uncommon",2,1)/40/VLOOKUP("Units Per - "&amp;$D6,Lookup!$A$2:$D$10014,4,FALSE),"")</f>
        <v/>
      </c>
      <c r="P6" s="4" t="str">
        <f>IF($D6=P$4,$F6*IF($B6="Common",7,1)*IF($B6="Uncommon",2,1)/40/VLOOKUP("Units Per - "&amp;$D6,Lookup!$A$2:$D$10014,4,FALSE),"")</f>
        <v/>
      </c>
      <c r="Q6" s="4" t="str">
        <f>IF($D6=Q$4,$F6*IF($B6="Common",7,1)*IF($B6="Uncommon",2,1)/40/VLOOKUP("Units Per - "&amp;$D6,Lookup!$A$2:$D$10014,4,FALSE),"")</f>
        <v/>
      </c>
      <c r="R6" s="4" t="str">
        <f>IF($D6=R$4,$F6*IF($B6="Common",7,1)*IF($B6="Uncommon",2,1)/40/VLOOKUP("Units Per - "&amp;$D6,Lookup!$A$2:$D$10014,4,FALSE),"")</f>
        <v/>
      </c>
    </row>
    <row r="7" spans="1:18" x14ac:dyDescent="0.25">
      <c r="A7">
        <v>2021</v>
      </c>
      <c r="B7" t="s">
        <v>32</v>
      </c>
      <c r="C7" t="s">
        <v>98</v>
      </c>
      <c r="D7" t="s">
        <v>7</v>
      </c>
      <c r="E7" t="str">
        <f>IF(ISBLANK($D7),"",VLOOKUP("TG Abbrev - "&amp;$D7,Lookup!$A$2:$D$10014,4,FALSE))</f>
        <v>Darkwood Plank</v>
      </c>
      <c r="F7" s="3">
        <f>IF(ISBLANK($D7),"",IF($D7="Bar",VALUE(LEFT($C7,(FIND(" ",$C7,1)-1))),VLOOKUP("Units - "&amp;$D7&amp;" "&amp;B7,Lookup!$A$2:$D$10014,4,FALSE)))</f>
        <v>1</v>
      </c>
      <c r="G7" s="4" t="str">
        <f>IF($D7=G$4,$F7*IF($B7="Common",7,1)*IF($B7="Uncommon",2,1)/40/VLOOKUP("Units Per - "&amp;$D7,Lookup!$A$2:$D$10014,4,FALSE),"")</f>
        <v/>
      </c>
      <c r="H7" s="4" t="str">
        <f>IF($D7=H$4,$F7*IF($B7="Common",7,1)*IF($B7="Uncommon",2,1)/40/VLOOKUP("Units Per - "&amp;$D7,Lookup!$A$2:$D$10014,4,FALSE),"")</f>
        <v/>
      </c>
      <c r="I7" s="4" t="str">
        <f>IF($D7=I$4,$F7*IF($B7="Common",7,1)*IF($B7="Uncommon",2,1)/40/VLOOKUP("Units Per - "&amp;$D7,Lookup!$A$2:$D$10014,4,FALSE),"")</f>
        <v/>
      </c>
      <c r="J7" s="4">
        <f>IF($D7=J$4,$F7*IF($B7="Common",7,1)*IF($B7="Uncommon",2,1)/40/VLOOKUP("Units Per - "&amp;$D7,Lookup!$A$2:$D$10014,4,FALSE),"")</f>
        <v>6.9999999999999993E-3</v>
      </c>
      <c r="K7" s="4" t="str">
        <f>IF($D7=K$4,$F7*IF($B7="Common",7,1)*IF($B7="Uncommon",2,1)/40/VLOOKUP("Units Per - "&amp;$D7,Lookup!$A$2:$D$10014,4,FALSE),"")</f>
        <v/>
      </c>
      <c r="L7" s="4" t="str">
        <f>IF($D7=L$4,$F7*IF($B7="Common",7,1)*IF($B7="Uncommon",2,1)/40/VLOOKUP("Units Per - "&amp;$D7,Lookup!$A$2:$D$10014,4,FALSE),"")</f>
        <v/>
      </c>
      <c r="M7" s="4" t="str">
        <f>IF($D7=M$4,$F7*IF($B7="Common",7,1)*IF($B7="Uncommon",2,1)/40/VLOOKUP("Units Per - "&amp;$D7,Lookup!$A$2:$D$10014,4,FALSE),"")</f>
        <v/>
      </c>
      <c r="N7" s="4" t="str">
        <f>IF($D7=N$4,$F7*IF($B7="Common",7,1)*IF($B7="Uncommon",2,1)/40/VLOOKUP("Units Per - "&amp;$D7,Lookup!$A$2:$D$10014,4,FALSE),"")</f>
        <v/>
      </c>
      <c r="O7" s="4" t="str">
        <f>IF($D7=O$4,$F7*IF($B7="Common",7,1)*IF($B7="Uncommon",2,1)/40/VLOOKUP("Units Per - "&amp;$D7,Lookup!$A$2:$D$10014,4,FALSE),"")</f>
        <v/>
      </c>
      <c r="P7" s="4" t="str">
        <f>IF($D7=P$4,$F7*IF($B7="Common",7,1)*IF($B7="Uncommon",2,1)/40/VLOOKUP("Units Per - "&amp;$D7,Lookup!$A$2:$D$10014,4,FALSE),"")</f>
        <v/>
      </c>
      <c r="Q7" s="4" t="str">
        <f>IF($D7=Q$4,$F7*IF($B7="Common",7,1)*IF($B7="Uncommon",2,1)/40/VLOOKUP("Units Per - "&amp;$D7,Lookup!$A$2:$D$10014,4,FALSE),"")</f>
        <v/>
      </c>
      <c r="R7" s="4" t="str">
        <f>IF($D7=R$4,$F7*IF($B7="Common",7,1)*IF($B7="Uncommon",2,1)/40/VLOOKUP("Units Per - "&amp;$D7,Lookup!$A$2:$D$10014,4,FALSE),"")</f>
        <v/>
      </c>
    </row>
    <row r="8" spans="1:18" x14ac:dyDescent="0.25">
      <c r="A8">
        <v>2021</v>
      </c>
      <c r="B8" t="s">
        <v>32</v>
      </c>
      <c r="C8" t="s">
        <v>99</v>
      </c>
      <c r="D8" t="s">
        <v>25</v>
      </c>
      <c r="E8" t="str">
        <f>IF(ISBLANK($D8),"",VLOOKUP("TG Abbrev - "&amp;$D8,Lookup!$A$2:$D$10014,4,FALSE))</f>
        <v>Mystic Silk</v>
      </c>
      <c r="F8" s="3">
        <f>IF(ISBLANK($D8),"",IF($D8="Bar",VALUE(LEFT($C8,(FIND(" ",$C8,1)-1))),VLOOKUP("Units - "&amp;$D8&amp;" "&amp;B8,Lookup!$A$2:$D$10014,4,FALSE)))</f>
        <v>1</v>
      </c>
      <c r="G8" s="4" t="str">
        <f>IF($D8=G$4,$F8*IF($B8="Common",7,1)*IF($B8="Uncommon",2,1)/40/VLOOKUP("Units Per - "&amp;$D8,Lookup!$A$2:$D$10014,4,FALSE),"")</f>
        <v/>
      </c>
      <c r="H8" s="4" t="str">
        <f>IF($D8=H$4,$F8*IF($B8="Common",7,1)*IF($B8="Uncommon",2,1)/40/VLOOKUP("Units Per - "&amp;$D8,Lookup!$A$2:$D$10014,4,FALSE),"")</f>
        <v/>
      </c>
      <c r="I8" s="4" t="str">
        <f>IF($D8=I$4,$F8*IF($B8="Common",7,1)*IF($B8="Uncommon",2,1)/40/VLOOKUP("Units Per - "&amp;$D8,Lookup!$A$2:$D$10014,4,FALSE),"")</f>
        <v/>
      </c>
      <c r="J8" s="4" t="str">
        <f>IF($D8=J$4,$F8*IF($B8="Common",7,1)*IF($B8="Uncommon",2,1)/40/VLOOKUP("Units Per - "&amp;$D8,Lookup!$A$2:$D$10014,4,FALSE),"")</f>
        <v/>
      </c>
      <c r="K8" s="4" t="str">
        <f>IF($D8=K$4,$F8*IF($B8="Common",7,1)*IF($B8="Uncommon",2,1)/40/VLOOKUP("Units Per - "&amp;$D8,Lookup!$A$2:$D$10014,4,FALSE),"")</f>
        <v/>
      </c>
      <c r="L8" s="4" t="str">
        <f>IF($D8=L$4,$F8*IF($B8="Common",7,1)*IF($B8="Uncommon",2,1)/40/VLOOKUP("Units Per - "&amp;$D8,Lookup!$A$2:$D$10014,4,FALSE),"")</f>
        <v/>
      </c>
      <c r="M8" s="4" t="str">
        <f>IF($D8=M$4,$F8*IF($B8="Common",7,1)*IF($B8="Uncommon",2,1)/40/VLOOKUP("Units Per - "&amp;$D8,Lookup!$A$2:$D$10014,4,FALSE),"")</f>
        <v/>
      </c>
      <c r="N8" s="4" t="str">
        <f>IF($D8=N$4,$F8*IF($B8="Common",7,1)*IF($B8="Uncommon",2,1)/40/VLOOKUP("Units Per - "&amp;$D8,Lookup!$A$2:$D$10014,4,FALSE),"")</f>
        <v/>
      </c>
      <c r="O8" s="4">
        <f>IF($D8=O$4,$F8*IF($B8="Common",7,1)*IF($B8="Uncommon",2,1)/40/VLOOKUP("Units Per - "&amp;$D8,Lookup!$A$2:$D$10014,4,FALSE),"")</f>
        <v>6.9999999999999993E-3</v>
      </c>
      <c r="P8" s="4" t="str">
        <f>IF($D8=P$4,$F8*IF($B8="Common",7,1)*IF($B8="Uncommon",2,1)/40/VLOOKUP("Units Per - "&amp;$D8,Lookup!$A$2:$D$10014,4,FALSE),"")</f>
        <v/>
      </c>
      <c r="Q8" s="4" t="str">
        <f>IF($D8=Q$4,$F8*IF($B8="Common",7,1)*IF($B8="Uncommon",2,1)/40/VLOOKUP("Units Per - "&amp;$D8,Lookup!$A$2:$D$10014,4,FALSE),"")</f>
        <v/>
      </c>
      <c r="R8" s="4" t="str">
        <f>IF($D8=R$4,$F8*IF($B8="Common",7,1)*IF($B8="Uncommon",2,1)/40/VLOOKUP("Units Per - "&amp;$D8,Lookup!$A$2:$D$10014,4,FALSE),"")</f>
        <v/>
      </c>
    </row>
    <row r="9" spans="1:18" x14ac:dyDescent="0.25">
      <c r="A9">
        <v>2021</v>
      </c>
      <c r="B9" t="s">
        <v>32</v>
      </c>
      <c r="C9" t="s">
        <v>100</v>
      </c>
      <c r="D9" t="s">
        <v>25</v>
      </c>
      <c r="E9" t="str">
        <f>IF(ISBLANK($D9),"",VLOOKUP("TG Abbrev - "&amp;$D9,Lookup!$A$2:$D$10014,4,FALSE))</f>
        <v>Mystic Silk</v>
      </c>
      <c r="F9" s="3">
        <f>IF(ISBLANK($D9),"",IF($D9="Bar",VALUE(LEFT($C9,(FIND(" ",$C9,1)-1))),VLOOKUP("Units - "&amp;$D9&amp;" "&amp;B9,Lookup!$A$2:$D$10014,4,FALSE)))</f>
        <v>1</v>
      </c>
      <c r="G9" s="4" t="str">
        <f>IF($D9=G$4,$F9*IF($B9="Common",7,1)*IF($B9="Uncommon",2,1)/40/VLOOKUP("Units Per - "&amp;$D9,Lookup!$A$2:$D$10014,4,FALSE),"")</f>
        <v/>
      </c>
      <c r="H9" s="4" t="str">
        <f>IF($D9=H$4,$F9*IF($B9="Common",7,1)*IF($B9="Uncommon",2,1)/40/VLOOKUP("Units Per - "&amp;$D9,Lookup!$A$2:$D$10014,4,FALSE),"")</f>
        <v/>
      </c>
      <c r="I9" s="4" t="str">
        <f>IF($D9=I$4,$F9*IF($B9="Common",7,1)*IF($B9="Uncommon",2,1)/40/VLOOKUP("Units Per - "&amp;$D9,Lookup!$A$2:$D$10014,4,FALSE),"")</f>
        <v/>
      </c>
      <c r="J9" s="4" t="str">
        <f>IF($D9=J$4,$F9*IF($B9="Common",7,1)*IF($B9="Uncommon",2,1)/40/VLOOKUP("Units Per - "&amp;$D9,Lookup!$A$2:$D$10014,4,FALSE),"")</f>
        <v/>
      </c>
      <c r="K9" s="4" t="str">
        <f>IF($D9=K$4,$F9*IF($B9="Common",7,1)*IF($B9="Uncommon",2,1)/40/VLOOKUP("Units Per - "&amp;$D9,Lookup!$A$2:$D$10014,4,FALSE),"")</f>
        <v/>
      </c>
      <c r="L9" s="4" t="str">
        <f>IF($D9=L$4,$F9*IF($B9="Common",7,1)*IF($B9="Uncommon",2,1)/40/VLOOKUP("Units Per - "&amp;$D9,Lookup!$A$2:$D$10014,4,FALSE),"")</f>
        <v/>
      </c>
      <c r="M9" s="4" t="str">
        <f>IF($D9=M$4,$F9*IF($B9="Common",7,1)*IF($B9="Uncommon",2,1)/40/VLOOKUP("Units Per - "&amp;$D9,Lookup!$A$2:$D$10014,4,FALSE),"")</f>
        <v/>
      </c>
      <c r="N9" s="4" t="str">
        <f>IF($D9=N$4,$F9*IF($B9="Common",7,1)*IF($B9="Uncommon",2,1)/40/VLOOKUP("Units Per - "&amp;$D9,Lookup!$A$2:$D$10014,4,FALSE),"")</f>
        <v/>
      </c>
      <c r="O9" s="4">
        <f>IF($D9=O$4,$F9*IF($B9="Common",7,1)*IF($B9="Uncommon",2,1)/40/VLOOKUP("Units Per - "&amp;$D9,Lookup!$A$2:$D$10014,4,FALSE),"")</f>
        <v>6.9999999999999993E-3</v>
      </c>
      <c r="P9" s="4" t="str">
        <f>IF($D9=P$4,$F9*IF($B9="Common",7,1)*IF($B9="Uncommon",2,1)/40/VLOOKUP("Units Per - "&amp;$D9,Lookup!$A$2:$D$10014,4,FALSE),"")</f>
        <v/>
      </c>
      <c r="Q9" s="4" t="str">
        <f>IF($D9=Q$4,$F9*IF($B9="Common",7,1)*IF($B9="Uncommon",2,1)/40/VLOOKUP("Units Per - "&amp;$D9,Lookup!$A$2:$D$10014,4,FALSE),"")</f>
        <v/>
      </c>
      <c r="R9" s="4" t="str">
        <f>IF($D9=R$4,$F9*IF($B9="Common",7,1)*IF($B9="Uncommon",2,1)/40/VLOOKUP("Units Per - "&amp;$D9,Lookup!$A$2:$D$10014,4,FALSE),"")</f>
        <v/>
      </c>
    </row>
    <row r="10" spans="1:18" x14ac:dyDescent="0.25">
      <c r="A10">
        <v>2021</v>
      </c>
      <c r="B10" t="s">
        <v>32</v>
      </c>
      <c r="C10" t="s">
        <v>101</v>
      </c>
      <c r="D10" t="s">
        <v>25</v>
      </c>
      <c r="E10" t="str">
        <f>IF(ISBLANK($D10),"",VLOOKUP("TG Abbrev - "&amp;$D10,Lookup!$A$2:$D$10014,4,FALSE))</f>
        <v>Mystic Silk</v>
      </c>
      <c r="F10" s="3">
        <f>IF(ISBLANK($D10),"",IF($D10="Bar",VALUE(LEFT($C10,(FIND(" ",$C10,1)-1))),VLOOKUP("Units - "&amp;$D10&amp;" "&amp;B10,Lookup!$A$2:$D$10014,4,FALSE)))</f>
        <v>1</v>
      </c>
      <c r="G10" s="4" t="str">
        <f>IF($D10=G$4,$F10*IF($B10="Common",7,1)*IF($B10="Uncommon",2,1)/40/VLOOKUP("Units Per - "&amp;$D10,Lookup!$A$2:$D$10014,4,FALSE),"")</f>
        <v/>
      </c>
      <c r="H10" s="4" t="str">
        <f>IF($D10=H$4,$F10*IF($B10="Common",7,1)*IF($B10="Uncommon",2,1)/40/VLOOKUP("Units Per - "&amp;$D10,Lookup!$A$2:$D$10014,4,FALSE),"")</f>
        <v/>
      </c>
      <c r="I10" s="4" t="str">
        <f>IF($D10=I$4,$F10*IF($B10="Common",7,1)*IF($B10="Uncommon",2,1)/40/VLOOKUP("Units Per - "&amp;$D10,Lookup!$A$2:$D$10014,4,FALSE),"")</f>
        <v/>
      </c>
      <c r="J10" s="4" t="str">
        <f>IF($D10=J$4,$F10*IF($B10="Common",7,1)*IF($B10="Uncommon",2,1)/40/VLOOKUP("Units Per - "&amp;$D10,Lookup!$A$2:$D$10014,4,FALSE),"")</f>
        <v/>
      </c>
      <c r="K10" s="4" t="str">
        <f>IF($D10=K$4,$F10*IF($B10="Common",7,1)*IF($B10="Uncommon",2,1)/40/VLOOKUP("Units Per - "&amp;$D10,Lookup!$A$2:$D$10014,4,FALSE),"")</f>
        <v/>
      </c>
      <c r="L10" s="4" t="str">
        <f>IF($D10=L$4,$F10*IF($B10="Common",7,1)*IF($B10="Uncommon",2,1)/40/VLOOKUP("Units Per - "&amp;$D10,Lookup!$A$2:$D$10014,4,FALSE),"")</f>
        <v/>
      </c>
      <c r="M10" s="4" t="str">
        <f>IF($D10=M$4,$F10*IF($B10="Common",7,1)*IF($B10="Uncommon",2,1)/40/VLOOKUP("Units Per - "&amp;$D10,Lookup!$A$2:$D$10014,4,FALSE),"")</f>
        <v/>
      </c>
      <c r="N10" s="4" t="str">
        <f>IF($D10=N$4,$F10*IF($B10="Common",7,1)*IF($B10="Uncommon",2,1)/40/VLOOKUP("Units Per - "&amp;$D10,Lookup!$A$2:$D$10014,4,FALSE),"")</f>
        <v/>
      </c>
      <c r="O10" s="4">
        <f>IF($D10=O$4,$F10*IF($B10="Common",7,1)*IF($B10="Uncommon",2,1)/40/VLOOKUP("Units Per - "&amp;$D10,Lookup!$A$2:$D$10014,4,FALSE),"")</f>
        <v>6.9999999999999993E-3</v>
      </c>
      <c r="P10" s="4" t="str">
        <f>IF($D10=P$4,$F10*IF($B10="Common",7,1)*IF($B10="Uncommon",2,1)/40/VLOOKUP("Units Per - "&amp;$D10,Lookup!$A$2:$D$10014,4,FALSE),"")</f>
        <v/>
      </c>
      <c r="Q10" s="4" t="str">
        <f>IF($D10=Q$4,$F10*IF($B10="Common",7,1)*IF($B10="Uncommon",2,1)/40/VLOOKUP("Units Per - "&amp;$D10,Lookup!$A$2:$D$10014,4,FALSE),"")</f>
        <v/>
      </c>
      <c r="R10" s="4" t="str">
        <f>IF($D10=R$4,$F10*IF($B10="Common",7,1)*IF($B10="Uncommon",2,1)/40/VLOOKUP("Units Per - "&amp;$D10,Lookup!$A$2:$D$10014,4,FALSE),"")</f>
        <v/>
      </c>
    </row>
    <row r="11" spans="1:18" x14ac:dyDescent="0.25">
      <c r="A11">
        <v>2021</v>
      </c>
      <c r="B11" t="s">
        <v>32</v>
      </c>
      <c r="C11" t="s">
        <v>102</v>
      </c>
      <c r="D11" t="s">
        <v>7</v>
      </c>
      <c r="E11" t="str">
        <f>IF(ISBLANK($D11),"",VLOOKUP("TG Abbrev - "&amp;$D11,Lookup!$A$2:$D$10014,4,FALSE))</f>
        <v>Darkwood Plank</v>
      </c>
      <c r="F11" s="3">
        <f>IF(ISBLANK($D11),"",IF($D11="Bar",VALUE(LEFT($C11,(FIND(" ",$C11,1)-1))),VLOOKUP("Units - "&amp;$D11&amp;" "&amp;B11,Lookup!$A$2:$D$10014,4,FALSE)))</f>
        <v>1</v>
      </c>
      <c r="G11" s="4" t="str">
        <f>IF($D11=G$4,$F11*IF($B11="Common",7,1)*IF($B11="Uncommon",2,1)/40/VLOOKUP("Units Per - "&amp;$D11,Lookup!$A$2:$D$10014,4,FALSE),"")</f>
        <v/>
      </c>
      <c r="H11" s="4" t="str">
        <f>IF($D11=H$4,$F11*IF($B11="Common",7,1)*IF($B11="Uncommon",2,1)/40/VLOOKUP("Units Per - "&amp;$D11,Lookup!$A$2:$D$10014,4,FALSE),"")</f>
        <v/>
      </c>
      <c r="I11" s="4" t="str">
        <f>IF($D11=I$4,$F11*IF($B11="Common",7,1)*IF($B11="Uncommon",2,1)/40/VLOOKUP("Units Per - "&amp;$D11,Lookup!$A$2:$D$10014,4,FALSE),"")</f>
        <v/>
      </c>
      <c r="J11" s="4">
        <f>IF($D11=J$4,$F11*IF($B11="Common",7,1)*IF($B11="Uncommon",2,1)/40/VLOOKUP("Units Per - "&amp;$D11,Lookup!$A$2:$D$10014,4,FALSE),"")</f>
        <v>6.9999999999999993E-3</v>
      </c>
      <c r="K11" s="4" t="str">
        <f>IF($D11=K$4,$F11*IF($B11="Common",7,1)*IF($B11="Uncommon",2,1)/40/VLOOKUP("Units Per - "&amp;$D11,Lookup!$A$2:$D$10014,4,FALSE),"")</f>
        <v/>
      </c>
      <c r="L11" s="4" t="str">
        <f>IF($D11=L$4,$F11*IF($B11="Common",7,1)*IF($B11="Uncommon",2,1)/40/VLOOKUP("Units Per - "&amp;$D11,Lookup!$A$2:$D$10014,4,FALSE),"")</f>
        <v/>
      </c>
      <c r="M11" s="4" t="str">
        <f>IF($D11=M$4,$F11*IF($B11="Common",7,1)*IF($B11="Uncommon",2,1)/40/VLOOKUP("Units Per - "&amp;$D11,Lookup!$A$2:$D$10014,4,FALSE),"")</f>
        <v/>
      </c>
      <c r="N11" s="4" t="str">
        <f>IF($D11=N$4,$F11*IF($B11="Common",7,1)*IF($B11="Uncommon",2,1)/40/VLOOKUP("Units Per - "&amp;$D11,Lookup!$A$2:$D$10014,4,FALSE),"")</f>
        <v/>
      </c>
      <c r="O11" s="4" t="str">
        <f>IF($D11=O$4,$F11*IF($B11="Common",7,1)*IF($B11="Uncommon",2,1)/40/VLOOKUP("Units Per - "&amp;$D11,Lookup!$A$2:$D$10014,4,FALSE),"")</f>
        <v/>
      </c>
      <c r="P11" s="4" t="str">
        <f>IF($D11=P$4,$F11*IF($B11="Common",7,1)*IF($B11="Uncommon",2,1)/40/VLOOKUP("Units Per - "&amp;$D11,Lookup!$A$2:$D$10014,4,FALSE),"")</f>
        <v/>
      </c>
      <c r="Q11" s="4" t="str">
        <f>IF($D11=Q$4,$F11*IF($B11="Common",7,1)*IF($B11="Uncommon",2,1)/40/VLOOKUP("Units Per - "&amp;$D11,Lookup!$A$2:$D$10014,4,FALSE),"")</f>
        <v/>
      </c>
      <c r="R11" s="4" t="str">
        <f>IF($D11=R$4,$F11*IF($B11="Common",7,1)*IF($B11="Uncommon",2,1)/40/VLOOKUP("Units Per - "&amp;$D11,Lookup!$A$2:$D$10014,4,FALSE),"")</f>
        <v/>
      </c>
    </row>
    <row r="12" spans="1:18" x14ac:dyDescent="0.25">
      <c r="A12">
        <v>2021</v>
      </c>
      <c r="B12" t="s">
        <v>32</v>
      </c>
      <c r="C12" t="s">
        <v>103</v>
      </c>
      <c r="D12" t="s">
        <v>25</v>
      </c>
      <c r="E12" t="str">
        <f>IF(ISBLANK($D12),"",VLOOKUP("TG Abbrev - "&amp;$D12,Lookup!$A$2:$D$10014,4,FALSE))</f>
        <v>Mystic Silk</v>
      </c>
      <c r="F12" s="3">
        <f>IF(ISBLANK($D12),"",IF($D12="Bar",VALUE(LEFT($C12,(FIND(" ",$C12,1)-1))),VLOOKUP("Units - "&amp;$D12&amp;" "&amp;B12,Lookup!$A$2:$D$10014,4,FALSE)))</f>
        <v>1</v>
      </c>
      <c r="G12" s="4" t="str">
        <f>IF($D12=G$4,$F12*IF($B12="Common",7,1)*IF($B12="Uncommon",2,1)/40/VLOOKUP("Units Per - "&amp;$D12,Lookup!$A$2:$D$10014,4,FALSE),"")</f>
        <v/>
      </c>
      <c r="H12" s="4" t="str">
        <f>IF($D12=H$4,$F12*IF($B12="Common",7,1)*IF($B12="Uncommon",2,1)/40/VLOOKUP("Units Per - "&amp;$D12,Lookup!$A$2:$D$10014,4,FALSE),"")</f>
        <v/>
      </c>
      <c r="I12" s="4" t="str">
        <f>IF($D12=I$4,$F12*IF($B12="Common",7,1)*IF($B12="Uncommon",2,1)/40/VLOOKUP("Units Per - "&amp;$D12,Lookup!$A$2:$D$10014,4,FALSE),"")</f>
        <v/>
      </c>
      <c r="J12" s="4" t="str">
        <f>IF($D12=J$4,$F12*IF($B12="Common",7,1)*IF($B12="Uncommon",2,1)/40/VLOOKUP("Units Per - "&amp;$D12,Lookup!$A$2:$D$10014,4,FALSE),"")</f>
        <v/>
      </c>
      <c r="K12" s="4" t="str">
        <f>IF($D12=K$4,$F12*IF($B12="Common",7,1)*IF($B12="Uncommon",2,1)/40/VLOOKUP("Units Per - "&amp;$D12,Lookup!$A$2:$D$10014,4,FALSE),"")</f>
        <v/>
      </c>
      <c r="L12" s="4" t="str">
        <f>IF($D12=L$4,$F12*IF($B12="Common",7,1)*IF($B12="Uncommon",2,1)/40/VLOOKUP("Units Per - "&amp;$D12,Lookup!$A$2:$D$10014,4,FALSE),"")</f>
        <v/>
      </c>
      <c r="M12" s="4" t="str">
        <f>IF($D12=M$4,$F12*IF($B12="Common",7,1)*IF($B12="Uncommon",2,1)/40/VLOOKUP("Units Per - "&amp;$D12,Lookup!$A$2:$D$10014,4,FALSE),"")</f>
        <v/>
      </c>
      <c r="N12" s="4" t="str">
        <f>IF($D12=N$4,$F12*IF($B12="Common",7,1)*IF($B12="Uncommon",2,1)/40/VLOOKUP("Units Per - "&amp;$D12,Lookup!$A$2:$D$10014,4,FALSE),"")</f>
        <v/>
      </c>
      <c r="O12" s="4">
        <f>IF($D12=O$4,$F12*IF($B12="Common",7,1)*IF($B12="Uncommon",2,1)/40/VLOOKUP("Units Per - "&amp;$D12,Lookup!$A$2:$D$10014,4,FALSE),"")</f>
        <v>6.9999999999999993E-3</v>
      </c>
      <c r="P12" s="4" t="str">
        <f>IF($D12=P$4,$F12*IF($B12="Common",7,1)*IF($B12="Uncommon",2,1)/40/VLOOKUP("Units Per - "&amp;$D12,Lookup!$A$2:$D$10014,4,FALSE),"")</f>
        <v/>
      </c>
      <c r="Q12" s="4" t="str">
        <f>IF($D12=Q$4,$F12*IF($B12="Common",7,1)*IF($B12="Uncommon",2,1)/40/VLOOKUP("Units Per - "&amp;$D12,Lookup!$A$2:$D$10014,4,FALSE),"")</f>
        <v/>
      </c>
      <c r="R12" s="4" t="str">
        <f>IF($D12=R$4,$F12*IF($B12="Common",7,1)*IF($B12="Uncommon",2,1)/40/VLOOKUP("Units Per - "&amp;$D12,Lookup!$A$2:$D$10014,4,FALSE),"")</f>
        <v/>
      </c>
    </row>
    <row r="13" spans="1:18" x14ac:dyDescent="0.25">
      <c r="A13">
        <v>2021</v>
      </c>
      <c r="B13" t="s">
        <v>32</v>
      </c>
      <c r="C13" t="s">
        <v>104</v>
      </c>
      <c r="D13" t="s">
        <v>7</v>
      </c>
      <c r="E13" t="str">
        <f>IF(ISBLANK($D13),"",VLOOKUP("TG Abbrev - "&amp;$D13,Lookup!$A$2:$D$10014,4,FALSE))</f>
        <v>Darkwood Plank</v>
      </c>
      <c r="F13" s="3">
        <f>IF(ISBLANK($D13),"",IF($D13="Bar",VALUE(LEFT($C13,(FIND(" ",$C13,1)-1))),VLOOKUP("Units - "&amp;$D13&amp;" "&amp;B13,Lookup!$A$2:$D$10014,4,FALSE)))</f>
        <v>1</v>
      </c>
      <c r="G13" s="4" t="str">
        <f>IF($D13=G$4,$F13*IF($B13="Common",7,1)*IF($B13="Uncommon",2,1)/40/VLOOKUP("Units Per - "&amp;$D13,Lookup!$A$2:$D$10014,4,FALSE),"")</f>
        <v/>
      </c>
      <c r="H13" s="4" t="str">
        <f>IF($D13=H$4,$F13*IF($B13="Common",7,1)*IF($B13="Uncommon",2,1)/40/VLOOKUP("Units Per - "&amp;$D13,Lookup!$A$2:$D$10014,4,FALSE),"")</f>
        <v/>
      </c>
      <c r="I13" s="4" t="str">
        <f>IF($D13=I$4,$F13*IF($B13="Common",7,1)*IF($B13="Uncommon",2,1)/40/VLOOKUP("Units Per - "&amp;$D13,Lookup!$A$2:$D$10014,4,FALSE),"")</f>
        <v/>
      </c>
      <c r="J13" s="4">
        <f>IF($D13=J$4,$F13*IF($B13="Common",7,1)*IF($B13="Uncommon",2,1)/40/VLOOKUP("Units Per - "&amp;$D13,Lookup!$A$2:$D$10014,4,FALSE),"")</f>
        <v>6.9999999999999993E-3</v>
      </c>
      <c r="K13" s="4" t="str">
        <f>IF($D13=K$4,$F13*IF($B13="Common",7,1)*IF($B13="Uncommon",2,1)/40/VLOOKUP("Units Per - "&amp;$D13,Lookup!$A$2:$D$10014,4,FALSE),"")</f>
        <v/>
      </c>
      <c r="L13" s="4" t="str">
        <f>IF($D13=L$4,$F13*IF($B13="Common",7,1)*IF($B13="Uncommon",2,1)/40/VLOOKUP("Units Per - "&amp;$D13,Lookup!$A$2:$D$10014,4,FALSE),"")</f>
        <v/>
      </c>
      <c r="M13" s="4" t="str">
        <f>IF($D13=M$4,$F13*IF($B13="Common",7,1)*IF($B13="Uncommon",2,1)/40/VLOOKUP("Units Per - "&amp;$D13,Lookup!$A$2:$D$10014,4,FALSE),"")</f>
        <v/>
      </c>
      <c r="N13" s="4" t="str">
        <f>IF($D13=N$4,$F13*IF($B13="Common",7,1)*IF($B13="Uncommon",2,1)/40/VLOOKUP("Units Per - "&amp;$D13,Lookup!$A$2:$D$10014,4,FALSE),"")</f>
        <v/>
      </c>
      <c r="O13" s="4" t="str">
        <f>IF($D13=O$4,$F13*IF($B13="Common",7,1)*IF($B13="Uncommon",2,1)/40/VLOOKUP("Units Per - "&amp;$D13,Lookup!$A$2:$D$10014,4,FALSE),"")</f>
        <v/>
      </c>
      <c r="P13" s="4" t="str">
        <f>IF($D13=P$4,$F13*IF($B13="Common",7,1)*IF($B13="Uncommon",2,1)/40/VLOOKUP("Units Per - "&amp;$D13,Lookup!$A$2:$D$10014,4,FALSE),"")</f>
        <v/>
      </c>
      <c r="Q13" s="4" t="str">
        <f>IF($D13=Q$4,$F13*IF($B13="Common",7,1)*IF($B13="Uncommon",2,1)/40/VLOOKUP("Units Per - "&amp;$D13,Lookup!$A$2:$D$10014,4,FALSE),"")</f>
        <v/>
      </c>
      <c r="R13" s="4" t="str">
        <f>IF($D13=R$4,$F13*IF($B13="Common",7,1)*IF($B13="Uncommon",2,1)/40/VLOOKUP("Units Per - "&amp;$D13,Lookup!$A$2:$D$10014,4,FALSE),"")</f>
        <v/>
      </c>
    </row>
    <row r="14" spans="1:18" x14ac:dyDescent="0.25">
      <c r="A14">
        <v>2021</v>
      </c>
      <c r="B14" t="s">
        <v>32</v>
      </c>
      <c r="C14" t="s">
        <v>209</v>
      </c>
      <c r="D14" t="s">
        <v>24</v>
      </c>
      <c r="E14" t="str">
        <f>IF(ISBLANK($D14),"",VLOOKUP("TG Abbrev - "&amp;$D14,Lookup!$A$2:$D$10014,4,FALSE))</f>
        <v>Minotaur Hide</v>
      </c>
      <c r="F14" s="3">
        <f>IF(ISBLANK($D14),"",IF($D14="Bar",VALUE(LEFT($C14,(FIND(" ",$C14,1)-1))),VLOOKUP("Units - "&amp;$D14&amp;" "&amp;B14,Lookup!$A$2:$D$10014,4,FALSE)))</f>
        <v>1</v>
      </c>
      <c r="G14" s="4" t="str">
        <f>IF($D14=G$4,$F14*IF($B14="Common",7,1)*IF($B14="Uncommon",2,1)/40/VLOOKUP("Units Per - "&amp;$D14,Lookup!$A$2:$D$10014,4,FALSE),"")</f>
        <v/>
      </c>
      <c r="H14" s="4" t="str">
        <f>IF($D14=H$4,$F14*IF($B14="Common",7,1)*IF($B14="Uncommon",2,1)/40/VLOOKUP("Units Per - "&amp;$D14,Lookup!$A$2:$D$10014,4,FALSE),"")</f>
        <v/>
      </c>
      <c r="I14" s="4" t="str">
        <f>IF($D14=I$4,$F14*IF($B14="Common",7,1)*IF($B14="Uncommon",2,1)/40/VLOOKUP("Units Per - "&amp;$D14,Lookup!$A$2:$D$10014,4,FALSE),"")</f>
        <v/>
      </c>
      <c r="J14" s="4" t="str">
        <f>IF($D14=J$4,$F14*IF($B14="Common",7,1)*IF($B14="Uncommon",2,1)/40/VLOOKUP("Units Per - "&amp;$D14,Lookup!$A$2:$D$10014,4,FALSE),"")</f>
        <v/>
      </c>
      <c r="K14" s="4" t="str">
        <f>IF($D14=K$4,$F14*IF($B14="Common",7,1)*IF($B14="Uncommon",2,1)/40/VLOOKUP("Units Per - "&amp;$D14,Lookup!$A$2:$D$10014,4,FALSE),"")</f>
        <v/>
      </c>
      <c r="L14" s="4" t="str">
        <f>IF($D14=L$4,$F14*IF($B14="Common",7,1)*IF($B14="Uncommon",2,1)/40/VLOOKUP("Units Per - "&amp;$D14,Lookup!$A$2:$D$10014,4,FALSE),"")</f>
        <v/>
      </c>
      <c r="M14" s="4" t="str">
        <f>IF($D14=M$4,$F14*IF($B14="Common",7,1)*IF($B14="Uncommon",2,1)/40/VLOOKUP("Units Per - "&amp;$D14,Lookup!$A$2:$D$10014,4,FALSE),"")</f>
        <v/>
      </c>
      <c r="N14" s="4">
        <f>IF($D14=N$4,$F14*IF($B14="Common",7,1)*IF($B14="Uncommon",2,1)/40/VLOOKUP("Units Per - "&amp;$D14,Lookup!$A$2:$D$10014,4,FALSE),"")</f>
        <v>6.9999999999999993E-3</v>
      </c>
      <c r="O14" s="4" t="str">
        <f>IF($D14=O$4,$F14*IF($B14="Common",7,1)*IF($B14="Uncommon",2,1)/40/VLOOKUP("Units Per - "&amp;$D14,Lookup!$A$2:$D$10014,4,FALSE),"")</f>
        <v/>
      </c>
      <c r="P14" s="4" t="str">
        <f>IF($D14=P$4,$F14*IF($B14="Common",7,1)*IF($B14="Uncommon",2,1)/40/VLOOKUP("Units Per - "&amp;$D14,Lookup!$A$2:$D$10014,4,FALSE),"")</f>
        <v/>
      </c>
      <c r="Q14" s="4" t="str">
        <f>IF($D14=Q$4,$F14*IF($B14="Common",7,1)*IF($B14="Uncommon",2,1)/40/VLOOKUP("Units Per - "&amp;$D14,Lookup!$A$2:$D$10014,4,FALSE),"")</f>
        <v/>
      </c>
      <c r="R14" s="4" t="str">
        <f>IF($D14=R$4,$F14*IF($B14="Common",7,1)*IF($B14="Uncommon",2,1)/40/VLOOKUP("Units Per - "&amp;$D14,Lookup!$A$2:$D$10014,4,FALSE),"")</f>
        <v/>
      </c>
    </row>
    <row r="15" spans="1:18" x14ac:dyDescent="0.25">
      <c r="A15">
        <v>2021</v>
      </c>
      <c r="B15" t="s">
        <v>32</v>
      </c>
      <c r="C15" t="s">
        <v>105</v>
      </c>
      <c r="D15" t="s">
        <v>9</v>
      </c>
      <c r="E15" t="str">
        <f>IF(ISBLANK($D15),"",VLOOKUP("TG Abbrev - "&amp;$D15,Lookup!$A$2:$D$10014,4,FALSE))</f>
        <v>Dwarven Steel</v>
      </c>
      <c r="F15" s="3">
        <f>IF(ISBLANK($D15),"",IF($D15="Bar",VALUE(LEFT($C15,(FIND(" ",$C15,1)-1))),VLOOKUP("Units - "&amp;$D15&amp;" "&amp;B15,Lookup!$A$2:$D$10014,4,FALSE)))</f>
        <v>1</v>
      </c>
      <c r="G15" s="4" t="str">
        <f>IF($D15=G$4,$F15*IF($B15="Common",7,1)*IF($B15="Uncommon",2,1)/40/VLOOKUP("Units Per - "&amp;$D15,Lookup!$A$2:$D$10014,4,FALSE),"")</f>
        <v/>
      </c>
      <c r="H15" s="4" t="str">
        <f>IF($D15=H$4,$F15*IF($B15="Common",7,1)*IF($B15="Uncommon",2,1)/40/VLOOKUP("Units Per - "&amp;$D15,Lookup!$A$2:$D$10014,4,FALSE),"")</f>
        <v/>
      </c>
      <c r="I15" s="4" t="str">
        <f>IF($D15=I$4,$F15*IF($B15="Common",7,1)*IF($B15="Uncommon",2,1)/40/VLOOKUP("Units Per - "&amp;$D15,Lookup!$A$2:$D$10014,4,FALSE),"")</f>
        <v/>
      </c>
      <c r="J15" s="4" t="str">
        <f>IF($D15=J$4,$F15*IF($B15="Common",7,1)*IF($B15="Uncommon",2,1)/40/VLOOKUP("Units Per - "&amp;$D15,Lookup!$A$2:$D$10014,4,FALSE),"")</f>
        <v/>
      </c>
      <c r="K15" s="4">
        <f>IF($D15=K$4,$F15*IF($B15="Common",7,1)*IF($B15="Uncommon",2,1)/40/VLOOKUP("Units Per - "&amp;$D15,Lookup!$A$2:$D$10014,4,FALSE),"")</f>
        <v>6.9999999999999993E-3</v>
      </c>
      <c r="L15" s="4" t="str">
        <f>IF($D15=L$4,$F15*IF($B15="Common",7,1)*IF($B15="Uncommon",2,1)/40/VLOOKUP("Units Per - "&amp;$D15,Lookup!$A$2:$D$10014,4,FALSE),"")</f>
        <v/>
      </c>
      <c r="M15" s="4" t="str">
        <f>IF($D15=M$4,$F15*IF($B15="Common",7,1)*IF($B15="Uncommon",2,1)/40/VLOOKUP("Units Per - "&amp;$D15,Lookup!$A$2:$D$10014,4,FALSE),"")</f>
        <v/>
      </c>
      <c r="N15" s="4" t="str">
        <f>IF($D15=N$4,$F15*IF($B15="Common",7,1)*IF($B15="Uncommon",2,1)/40/VLOOKUP("Units Per - "&amp;$D15,Lookup!$A$2:$D$10014,4,FALSE),"")</f>
        <v/>
      </c>
      <c r="O15" s="4" t="str">
        <f>IF($D15=O$4,$F15*IF($B15="Common",7,1)*IF($B15="Uncommon",2,1)/40/VLOOKUP("Units Per - "&amp;$D15,Lookup!$A$2:$D$10014,4,FALSE),"")</f>
        <v/>
      </c>
      <c r="P15" s="4" t="str">
        <f>IF($D15=P$4,$F15*IF($B15="Common",7,1)*IF($B15="Uncommon",2,1)/40/VLOOKUP("Units Per - "&amp;$D15,Lookup!$A$2:$D$10014,4,FALSE),"")</f>
        <v/>
      </c>
      <c r="Q15" s="4" t="str">
        <f>IF($D15=Q$4,$F15*IF($B15="Common",7,1)*IF($B15="Uncommon",2,1)/40/VLOOKUP("Units Per - "&amp;$D15,Lookup!$A$2:$D$10014,4,FALSE),"")</f>
        <v/>
      </c>
      <c r="R15" s="4" t="str">
        <f>IF($D15=R$4,$F15*IF($B15="Common",7,1)*IF($B15="Uncommon",2,1)/40/VLOOKUP("Units Per - "&amp;$D15,Lookup!$A$2:$D$10014,4,FALSE),"")</f>
        <v/>
      </c>
    </row>
    <row r="16" spans="1:18" x14ac:dyDescent="0.25">
      <c r="A16">
        <v>2021</v>
      </c>
      <c r="B16" t="s">
        <v>32</v>
      </c>
      <c r="C16" t="s">
        <v>106</v>
      </c>
      <c r="D16" t="s">
        <v>9</v>
      </c>
      <c r="E16" t="str">
        <f>IF(ISBLANK($D16),"",VLOOKUP("TG Abbrev - "&amp;$D16,Lookup!$A$2:$D$10014,4,FALSE))</f>
        <v>Dwarven Steel</v>
      </c>
      <c r="F16" s="3">
        <f>IF(ISBLANK($D16),"",IF($D16="Bar",VALUE(LEFT($C16,(FIND(" ",$C16,1)-1))),VLOOKUP("Units - "&amp;$D16&amp;" "&amp;B16,Lookup!$A$2:$D$10014,4,FALSE)))</f>
        <v>1</v>
      </c>
      <c r="G16" s="4" t="str">
        <f>IF($D16=G$4,$F16*IF($B16="Common",7,1)*IF($B16="Uncommon",2,1)/40/VLOOKUP("Units Per - "&amp;$D16,Lookup!$A$2:$D$10014,4,FALSE),"")</f>
        <v/>
      </c>
      <c r="H16" s="4" t="str">
        <f>IF($D16=H$4,$F16*IF($B16="Common",7,1)*IF($B16="Uncommon",2,1)/40/VLOOKUP("Units Per - "&amp;$D16,Lookup!$A$2:$D$10014,4,FALSE),"")</f>
        <v/>
      </c>
      <c r="I16" s="4" t="str">
        <f>IF($D16=I$4,$F16*IF($B16="Common",7,1)*IF($B16="Uncommon",2,1)/40/VLOOKUP("Units Per - "&amp;$D16,Lookup!$A$2:$D$10014,4,FALSE),"")</f>
        <v/>
      </c>
      <c r="J16" s="4" t="str">
        <f>IF($D16=J$4,$F16*IF($B16="Common",7,1)*IF($B16="Uncommon",2,1)/40/VLOOKUP("Units Per - "&amp;$D16,Lookup!$A$2:$D$10014,4,FALSE),"")</f>
        <v/>
      </c>
      <c r="K16" s="4">
        <f>IF($D16=K$4,$F16*IF($B16="Common",7,1)*IF($B16="Uncommon",2,1)/40/VLOOKUP("Units Per - "&amp;$D16,Lookup!$A$2:$D$10014,4,FALSE),"")</f>
        <v>6.9999999999999993E-3</v>
      </c>
      <c r="L16" s="4" t="str">
        <f>IF($D16=L$4,$F16*IF($B16="Common",7,1)*IF($B16="Uncommon",2,1)/40/VLOOKUP("Units Per - "&amp;$D16,Lookup!$A$2:$D$10014,4,FALSE),"")</f>
        <v/>
      </c>
      <c r="M16" s="4" t="str">
        <f>IF($D16=M$4,$F16*IF($B16="Common",7,1)*IF($B16="Uncommon",2,1)/40/VLOOKUP("Units Per - "&amp;$D16,Lookup!$A$2:$D$10014,4,FALSE),"")</f>
        <v/>
      </c>
      <c r="N16" s="4" t="str">
        <f>IF($D16=N$4,$F16*IF($B16="Common",7,1)*IF($B16="Uncommon",2,1)/40/VLOOKUP("Units Per - "&amp;$D16,Lookup!$A$2:$D$10014,4,FALSE),"")</f>
        <v/>
      </c>
      <c r="O16" s="4" t="str">
        <f>IF($D16=O$4,$F16*IF($B16="Common",7,1)*IF($B16="Uncommon",2,1)/40/VLOOKUP("Units Per - "&amp;$D16,Lookup!$A$2:$D$10014,4,FALSE),"")</f>
        <v/>
      </c>
      <c r="P16" s="4" t="str">
        <f>IF($D16=P$4,$F16*IF($B16="Common",7,1)*IF($B16="Uncommon",2,1)/40/VLOOKUP("Units Per - "&amp;$D16,Lookup!$A$2:$D$10014,4,FALSE),"")</f>
        <v/>
      </c>
      <c r="Q16" s="4" t="str">
        <f>IF($D16=Q$4,$F16*IF($B16="Common",7,1)*IF($B16="Uncommon",2,1)/40/VLOOKUP("Units Per - "&amp;$D16,Lookup!$A$2:$D$10014,4,FALSE),"")</f>
        <v/>
      </c>
      <c r="R16" s="4" t="str">
        <f>IF($D16=R$4,$F16*IF($B16="Common",7,1)*IF($B16="Uncommon",2,1)/40/VLOOKUP("Units Per - "&amp;$D16,Lookup!$A$2:$D$10014,4,FALSE),"")</f>
        <v/>
      </c>
    </row>
    <row r="17" spans="1:18" x14ac:dyDescent="0.25">
      <c r="A17">
        <v>2021</v>
      </c>
      <c r="B17" t="s">
        <v>32</v>
      </c>
      <c r="C17" t="s">
        <v>107</v>
      </c>
      <c r="D17" t="s">
        <v>9</v>
      </c>
      <c r="E17" t="str">
        <f>IF(ISBLANK($D17),"",VLOOKUP("TG Abbrev - "&amp;$D17,Lookup!$A$2:$D$10014,4,FALSE))</f>
        <v>Dwarven Steel</v>
      </c>
      <c r="F17" s="3">
        <f>IF(ISBLANK($D17),"",IF($D17="Bar",VALUE(LEFT($C17,(FIND(" ",$C17,1)-1))),VLOOKUP("Units - "&amp;$D17&amp;" "&amp;B17,Lookup!$A$2:$D$10014,4,FALSE)))</f>
        <v>1</v>
      </c>
      <c r="G17" s="4" t="str">
        <f>IF($D17=G$4,$F17*IF($B17="Common",7,1)*IF($B17="Uncommon",2,1)/40/VLOOKUP("Units Per - "&amp;$D17,Lookup!$A$2:$D$10014,4,FALSE),"")</f>
        <v/>
      </c>
      <c r="H17" s="4" t="str">
        <f>IF($D17=H$4,$F17*IF($B17="Common",7,1)*IF($B17="Uncommon",2,1)/40/VLOOKUP("Units Per - "&amp;$D17,Lookup!$A$2:$D$10014,4,FALSE),"")</f>
        <v/>
      </c>
      <c r="I17" s="4" t="str">
        <f>IF($D17=I$4,$F17*IF($B17="Common",7,1)*IF($B17="Uncommon",2,1)/40/VLOOKUP("Units Per - "&amp;$D17,Lookup!$A$2:$D$10014,4,FALSE),"")</f>
        <v/>
      </c>
      <c r="J17" s="4" t="str">
        <f>IF($D17=J$4,$F17*IF($B17="Common",7,1)*IF($B17="Uncommon",2,1)/40/VLOOKUP("Units Per - "&amp;$D17,Lookup!$A$2:$D$10014,4,FALSE),"")</f>
        <v/>
      </c>
      <c r="K17" s="4">
        <f>IF($D17=K$4,$F17*IF($B17="Common",7,1)*IF($B17="Uncommon",2,1)/40/VLOOKUP("Units Per - "&amp;$D17,Lookup!$A$2:$D$10014,4,FALSE),"")</f>
        <v>6.9999999999999993E-3</v>
      </c>
      <c r="L17" s="4" t="str">
        <f>IF($D17=L$4,$F17*IF($B17="Common",7,1)*IF($B17="Uncommon",2,1)/40/VLOOKUP("Units Per - "&amp;$D17,Lookup!$A$2:$D$10014,4,FALSE),"")</f>
        <v/>
      </c>
      <c r="M17" s="4" t="str">
        <f>IF($D17=M$4,$F17*IF($B17="Common",7,1)*IF($B17="Uncommon",2,1)/40/VLOOKUP("Units Per - "&amp;$D17,Lookup!$A$2:$D$10014,4,FALSE),"")</f>
        <v/>
      </c>
      <c r="N17" s="4" t="str">
        <f>IF($D17=N$4,$F17*IF($B17="Common",7,1)*IF($B17="Uncommon",2,1)/40/VLOOKUP("Units Per - "&amp;$D17,Lookup!$A$2:$D$10014,4,FALSE),"")</f>
        <v/>
      </c>
      <c r="O17" s="4" t="str">
        <f>IF($D17=O$4,$F17*IF($B17="Common",7,1)*IF($B17="Uncommon",2,1)/40/VLOOKUP("Units Per - "&amp;$D17,Lookup!$A$2:$D$10014,4,FALSE),"")</f>
        <v/>
      </c>
      <c r="P17" s="4" t="str">
        <f>IF($D17=P$4,$F17*IF($B17="Common",7,1)*IF($B17="Uncommon",2,1)/40/VLOOKUP("Units Per - "&amp;$D17,Lookup!$A$2:$D$10014,4,FALSE),"")</f>
        <v/>
      </c>
      <c r="Q17" s="4" t="str">
        <f>IF($D17=Q$4,$F17*IF($B17="Common",7,1)*IF($B17="Uncommon",2,1)/40/VLOOKUP("Units Per - "&amp;$D17,Lookup!$A$2:$D$10014,4,FALSE),"")</f>
        <v/>
      </c>
      <c r="R17" s="4" t="str">
        <f>IF($D17=R$4,$F17*IF($B17="Common",7,1)*IF($B17="Uncommon",2,1)/40/VLOOKUP("Units Per - "&amp;$D17,Lookup!$A$2:$D$10014,4,FALSE),"")</f>
        <v/>
      </c>
    </row>
    <row r="18" spans="1:18" x14ac:dyDescent="0.25">
      <c r="A18">
        <v>2021</v>
      </c>
      <c r="B18" t="s">
        <v>32</v>
      </c>
      <c r="C18" t="s">
        <v>108</v>
      </c>
      <c r="D18" t="s">
        <v>9</v>
      </c>
      <c r="E18" t="str">
        <f>IF(ISBLANK($D18),"",VLOOKUP("TG Abbrev - "&amp;$D18,Lookup!$A$2:$D$10014,4,FALSE))</f>
        <v>Dwarven Steel</v>
      </c>
      <c r="F18" s="3">
        <f>IF(ISBLANK($D18),"",IF($D18="Bar",VALUE(LEFT($C18,(FIND(" ",$C18,1)-1))),VLOOKUP("Units - "&amp;$D18&amp;" "&amp;B18,Lookup!$A$2:$D$10014,4,FALSE)))</f>
        <v>1</v>
      </c>
      <c r="G18" s="4" t="str">
        <f>IF($D18=G$4,$F18*IF($B18="Common",7,1)*IF($B18="Uncommon",2,1)/40/VLOOKUP("Units Per - "&amp;$D18,Lookup!$A$2:$D$10014,4,FALSE),"")</f>
        <v/>
      </c>
      <c r="H18" s="4" t="str">
        <f>IF($D18=H$4,$F18*IF($B18="Common",7,1)*IF($B18="Uncommon",2,1)/40/VLOOKUP("Units Per - "&amp;$D18,Lookup!$A$2:$D$10014,4,FALSE),"")</f>
        <v/>
      </c>
      <c r="I18" s="4" t="str">
        <f>IF($D18=I$4,$F18*IF($B18="Common",7,1)*IF($B18="Uncommon",2,1)/40/VLOOKUP("Units Per - "&amp;$D18,Lookup!$A$2:$D$10014,4,FALSE),"")</f>
        <v/>
      </c>
      <c r="J18" s="4" t="str">
        <f>IF($D18=J$4,$F18*IF($B18="Common",7,1)*IF($B18="Uncommon",2,1)/40/VLOOKUP("Units Per - "&amp;$D18,Lookup!$A$2:$D$10014,4,FALSE),"")</f>
        <v/>
      </c>
      <c r="K18" s="4">
        <f>IF($D18=K$4,$F18*IF($B18="Common",7,1)*IF($B18="Uncommon",2,1)/40/VLOOKUP("Units Per - "&amp;$D18,Lookup!$A$2:$D$10014,4,FALSE),"")</f>
        <v>6.9999999999999993E-3</v>
      </c>
      <c r="L18" s="4" t="str">
        <f>IF($D18=L$4,$F18*IF($B18="Common",7,1)*IF($B18="Uncommon",2,1)/40/VLOOKUP("Units Per - "&amp;$D18,Lookup!$A$2:$D$10014,4,FALSE),"")</f>
        <v/>
      </c>
      <c r="M18" s="4" t="str">
        <f>IF($D18=M$4,$F18*IF($B18="Common",7,1)*IF($B18="Uncommon",2,1)/40/VLOOKUP("Units Per - "&amp;$D18,Lookup!$A$2:$D$10014,4,FALSE),"")</f>
        <v/>
      </c>
      <c r="N18" s="4" t="str">
        <f>IF($D18=N$4,$F18*IF($B18="Common",7,1)*IF($B18="Uncommon",2,1)/40/VLOOKUP("Units Per - "&amp;$D18,Lookup!$A$2:$D$10014,4,FALSE),"")</f>
        <v/>
      </c>
      <c r="O18" s="4" t="str">
        <f>IF($D18=O$4,$F18*IF($B18="Common",7,1)*IF($B18="Uncommon",2,1)/40/VLOOKUP("Units Per - "&amp;$D18,Lookup!$A$2:$D$10014,4,FALSE),"")</f>
        <v/>
      </c>
      <c r="P18" s="4" t="str">
        <f>IF($D18=P$4,$F18*IF($B18="Common",7,1)*IF($B18="Uncommon",2,1)/40/VLOOKUP("Units Per - "&amp;$D18,Lookup!$A$2:$D$10014,4,FALSE),"")</f>
        <v/>
      </c>
      <c r="Q18" s="4" t="str">
        <f>IF($D18=Q$4,$F18*IF($B18="Common",7,1)*IF($B18="Uncommon",2,1)/40/VLOOKUP("Units Per - "&amp;$D18,Lookup!$A$2:$D$10014,4,FALSE),"")</f>
        <v/>
      </c>
      <c r="R18" s="4" t="str">
        <f>IF($D18=R$4,$F18*IF($B18="Common",7,1)*IF($B18="Uncommon",2,1)/40/VLOOKUP("Units Per - "&amp;$D18,Lookup!$A$2:$D$10014,4,FALSE),"")</f>
        <v/>
      </c>
    </row>
    <row r="19" spans="1:18" x14ac:dyDescent="0.25">
      <c r="A19">
        <v>2021</v>
      </c>
      <c r="B19" t="s">
        <v>32</v>
      </c>
      <c r="C19" t="s">
        <v>109</v>
      </c>
      <c r="D19" t="s">
        <v>27</v>
      </c>
      <c r="E19" t="str">
        <f>IF(ISBLANK($D19),"",VLOOKUP("TG Abbrev - "&amp;$D19,Lookup!$A$2:$D$10014,4,FALSE))</f>
        <v>Philosopher's Stone</v>
      </c>
      <c r="F19" s="3">
        <f>IF(ISBLANK($D19),"",IF($D19="Bar",VALUE(LEFT($C19,(FIND(" ",$C19,1)-1))),VLOOKUP("Units - "&amp;$D19&amp;" "&amp;B19,Lookup!$A$2:$D$10014,4,FALSE)))</f>
        <v>1</v>
      </c>
      <c r="G19" s="4" t="str">
        <f>IF($D19=G$4,$F19*IF($B19="Common",7,1)*IF($B19="Uncommon",2,1)/40/VLOOKUP("Units Per - "&amp;$D19,Lookup!$A$2:$D$10014,4,FALSE),"")</f>
        <v/>
      </c>
      <c r="H19" s="4" t="str">
        <f>IF($D19=H$4,$F19*IF($B19="Common",7,1)*IF($B19="Uncommon",2,1)/40/VLOOKUP("Units Per - "&amp;$D19,Lookup!$A$2:$D$10014,4,FALSE),"")</f>
        <v/>
      </c>
      <c r="I19" s="4" t="str">
        <f>IF($D19=I$4,$F19*IF($B19="Common",7,1)*IF($B19="Uncommon",2,1)/40/VLOOKUP("Units Per - "&amp;$D19,Lookup!$A$2:$D$10014,4,FALSE),"")</f>
        <v/>
      </c>
      <c r="J19" s="4" t="str">
        <f>IF($D19=J$4,$F19*IF($B19="Common",7,1)*IF($B19="Uncommon",2,1)/40/VLOOKUP("Units Per - "&amp;$D19,Lookup!$A$2:$D$10014,4,FALSE),"")</f>
        <v/>
      </c>
      <c r="K19" s="4" t="str">
        <f>IF($D19=K$4,$F19*IF($B19="Common",7,1)*IF($B19="Uncommon",2,1)/40/VLOOKUP("Units Per - "&amp;$D19,Lookup!$A$2:$D$10014,4,FALSE),"")</f>
        <v/>
      </c>
      <c r="L19" s="4" t="str">
        <f>IF($D19=L$4,$F19*IF($B19="Common",7,1)*IF($B19="Uncommon",2,1)/40/VLOOKUP("Units Per - "&amp;$D19,Lookup!$A$2:$D$10014,4,FALSE),"")</f>
        <v/>
      </c>
      <c r="M19" s="4" t="str">
        <f>IF($D19=M$4,$F19*IF($B19="Common",7,1)*IF($B19="Uncommon",2,1)/40/VLOOKUP("Units Per - "&amp;$D19,Lookup!$A$2:$D$10014,4,FALSE),"")</f>
        <v/>
      </c>
      <c r="N19" s="4" t="str">
        <f>IF($D19=N$4,$F19*IF($B19="Common",7,1)*IF($B19="Uncommon",2,1)/40/VLOOKUP("Units Per - "&amp;$D19,Lookup!$A$2:$D$10014,4,FALSE),"")</f>
        <v/>
      </c>
      <c r="O19" s="4" t="str">
        <f>IF($D19=O$4,$F19*IF($B19="Common",7,1)*IF($B19="Uncommon",2,1)/40/VLOOKUP("Units Per - "&amp;$D19,Lookup!$A$2:$D$10014,4,FALSE),"")</f>
        <v/>
      </c>
      <c r="P19" s="4" t="str">
        <f>IF($D19=P$4,$F19*IF($B19="Common",7,1)*IF($B19="Uncommon",2,1)/40/VLOOKUP("Units Per - "&amp;$D19,Lookup!$A$2:$D$10014,4,FALSE),"")</f>
        <v/>
      </c>
      <c r="Q19" s="4">
        <f>IF($D19=Q$4,$F19*IF($B19="Common",7,1)*IF($B19="Uncommon",2,1)/40/VLOOKUP("Units Per - "&amp;$D19,Lookup!$A$2:$D$10014,4,FALSE),"")</f>
        <v>6.9999999999999993E-3</v>
      </c>
      <c r="R19" s="4" t="str">
        <f>IF($D19=R$4,$F19*IF($B19="Common",7,1)*IF($B19="Uncommon",2,1)/40/VLOOKUP("Units Per - "&amp;$D19,Lookup!$A$2:$D$10014,4,FALSE),"")</f>
        <v/>
      </c>
    </row>
    <row r="20" spans="1:18" x14ac:dyDescent="0.25">
      <c r="A20">
        <v>2021</v>
      </c>
      <c r="B20" t="s">
        <v>32</v>
      </c>
      <c r="C20" t="s">
        <v>229</v>
      </c>
      <c r="D20" t="s">
        <v>7</v>
      </c>
      <c r="E20" t="str">
        <f>IF(ISBLANK($D20),"",VLOOKUP("TG Abbrev - "&amp;$D20,Lookup!$A$2:$D$10014,4,FALSE))</f>
        <v>Darkwood Plank</v>
      </c>
      <c r="F20" s="3">
        <f>IF(ISBLANK($D20),"",IF($D20="Bar",VALUE(LEFT($C20,(FIND(" ",$C20,1)-1))),VLOOKUP("Units - "&amp;$D20&amp;" "&amp;B20,Lookup!$A$2:$D$10014,4,FALSE)))</f>
        <v>1</v>
      </c>
      <c r="G20" s="4" t="str">
        <f>IF($D20=G$4,$F20*IF($B20="Common",7,1)*IF($B20="Uncommon",2,1)/40/VLOOKUP("Units Per - "&amp;$D20,Lookup!$A$2:$D$10014,4,FALSE),"")</f>
        <v/>
      </c>
      <c r="H20" s="4" t="str">
        <f>IF($D20=H$4,$F20*IF($B20="Common",7,1)*IF($B20="Uncommon",2,1)/40/VLOOKUP("Units Per - "&amp;$D20,Lookup!$A$2:$D$10014,4,FALSE),"")</f>
        <v/>
      </c>
      <c r="I20" s="4" t="str">
        <f>IF($D20=I$4,$F20*IF($B20="Common",7,1)*IF($B20="Uncommon",2,1)/40/VLOOKUP("Units Per - "&amp;$D20,Lookup!$A$2:$D$10014,4,FALSE),"")</f>
        <v/>
      </c>
      <c r="J20" s="4">
        <f>IF($D20=J$4,$F20*IF($B20="Common",7,1)*IF($B20="Uncommon",2,1)/40/VLOOKUP("Units Per - "&amp;$D20,Lookup!$A$2:$D$10014,4,FALSE),"")</f>
        <v>6.9999999999999993E-3</v>
      </c>
      <c r="K20" s="4" t="str">
        <f>IF($D20=K$4,$F20*IF($B20="Common",7,1)*IF($B20="Uncommon",2,1)/40/VLOOKUP("Units Per - "&amp;$D20,Lookup!$A$2:$D$10014,4,FALSE),"")</f>
        <v/>
      </c>
      <c r="L20" s="4" t="str">
        <f>IF($D20=L$4,$F20*IF($B20="Common",7,1)*IF($B20="Uncommon",2,1)/40/VLOOKUP("Units Per - "&amp;$D20,Lookup!$A$2:$D$10014,4,FALSE),"")</f>
        <v/>
      </c>
      <c r="M20" s="4" t="str">
        <f>IF($D20=M$4,$F20*IF($B20="Common",7,1)*IF($B20="Uncommon",2,1)/40/VLOOKUP("Units Per - "&amp;$D20,Lookup!$A$2:$D$10014,4,FALSE),"")</f>
        <v/>
      </c>
      <c r="N20" s="4" t="str">
        <f>IF($D20=N$4,$F20*IF($B20="Common",7,1)*IF($B20="Uncommon",2,1)/40/VLOOKUP("Units Per - "&amp;$D20,Lookup!$A$2:$D$10014,4,FALSE),"")</f>
        <v/>
      </c>
      <c r="O20" s="4" t="str">
        <f>IF($D20=O$4,$F20*IF($B20="Common",7,1)*IF($B20="Uncommon",2,1)/40/VLOOKUP("Units Per - "&amp;$D20,Lookup!$A$2:$D$10014,4,FALSE),"")</f>
        <v/>
      </c>
      <c r="P20" s="4" t="str">
        <f>IF($D20=P$4,$F20*IF($B20="Common",7,1)*IF($B20="Uncommon",2,1)/40/VLOOKUP("Units Per - "&amp;$D20,Lookup!$A$2:$D$10014,4,FALSE),"")</f>
        <v/>
      </c>
      <c r="Q20" s="4" t="str">
        <f>IF($D20=Q$4,$F20*IF($B20="Common",7,1)*IF($B20="Uncommon",2,1)/40/VLOOKUP("Units Per - "&amp;$D20,Lookup!$A$2:$D$10014,4,FALSE),"")</f>
        <v/>
      </c>
      <c r="R20" s="4" t="str">
        <f>IF($D20=R$4,$F20*IF($B20="Common",7,1)*IF($B20="Uncommon",2,1)/40/VLOOKUP("Units Per - "&amp;$D20,Lookup!$A$2:$D$10014,4,FALSE),"")</f>
        <v/>
      </c>
    </row>
    <row r="21" spans="1:18" x14ac:dyDescent="0.25">
      <c r="A21">
        <v>2021</v>
      </c>
      <c r="B21" t="s">
        <v>32</v>
      </c>
      <c r="C21" t="s">
        <v>110</v>
      </c>
      <c r="D21" t="s">
        <v>25</v>
      </c>
      <c r="E21" t="str">
        <f>IF(ISBLANK($D21),"",VLOOKUP("TG Abbrev - "&amp;$D21,Lookup!$A$2:$D$10014,4,FALSE))</f>
        <v>Mystic Silk</v>
      </c>
      <c r="F21" s="3">
        <f>IF(ISBLANK($D21),"",IF($D21="Bar",VALUE(LEFT($C21,(FIND(" ",$C21,1)-1))),VLOOKUP("Units - "&amp;$D21&amp;" "&amp;B21,Lookup!$A$2:$D$10014,4,FALSE)))</f>
        <v>1</v>
      </c>
      <c r="G21" s="4" t="str">
        <f>IF($D21=G$4,$F21*IF($B21="Common",7,1)*IF($B21="Uncommon",2,1)/40/VLOOKUP("Units Per - "&amp;$D21,Lookup!$A$2:$D$10014,4,FALSE),"")</f>
        <v/>
      </c>
      <c r="H21" s="4" t="str">
        <f>IF($D21=H$4,$F21*IF($B21="Common",7,1)*IF($B21="Uncommon",2,1)/40/VLOOKUP("Units Per - "&amp;$D21,Lookup!$A$2:$D$10014,4,FALSE),"")</f>
        <v/>
      </c>
      <c r="I21" s="4" t="str">
        <f>IF($D21=I$4,$F21*IF($B21="Common",7,1)*IF($B21="Uncommon",2,1)/40/VLOOKUP("Units Per - "&amp;$D21,Lookup!$A$2:$D$10014,4,FALSE),"")</f>
        <v/>
      </c>
      <c r="J21" s="4" t="str">
        <f>IF($D21=J$4,$F21*IF($B21="Common",7,1)*IF($B21="Uncommon",2,1)/40/VLOOKUP("Units Per - "&amp;$D21,Lookup!$A$2:$D$10014,4,FALSE),"")</f>
        <v/>
      </c>
      <c r="K21" s="4" t="str">
        <f>IF($D21=K$4,$F21*IF($B21="Common",7,1)*IF($B21="Uncommon",2,1)/40/VLOOKUP("Units Per - "&amp;$D21,Lookup!$A$2:$D$10014,4,FALSE),"")</f>
        <v/>
      </c>
      <c r="L21" s="4" t="str">
        <f>IF($D21=L$4,$F21*IF($B21="Common",7,1)*IF($B21="Uncommon",2,1)/40/VLOOKUP("Units Per - "&amp;$D21,Lookup!$A$2:$D$10014,4,FALSE),"")</f>
        <v/>
      </c>
      <c r="M21" s="4" t="str">
        <f>IF($D21=M$4,$F21*IF($B21="Common",7,1)*IF($B21="Uncommon",2,1)/40/VLOOKUP("Units Per - "&amp;$D21,Lookup!$A$2:$D$10014,4,FALSE),"")</f>
        <v/>
      </c>
      <c r="N21" s="4" t="str">
        <f>IF($D21=N$4,$F21*IF($B21="Common",7,1)*IF($B21="Uncommon",2,1)/40/VLOOKUP("Units Per - "&amp;$D21,Lookup!$A$2:$D$10014,4,FALSE),"")</f>
        <v/>
      </c>
      <c r="O21" s="4">
        <f>IF($D21=O$4,$F21*IF($B21="Common",7,1)*IF($B21="Uncommon",2,1)/40/VLOOKUP("Units Per - "&amp;$D21,Lookup!$A$2:$D$10014,4,FALSE),"")</f>
        <v>6.9999999999999993E-3</v>
      </c>
      <c r="P21" s="4" t="str">
        <f>IF($D21=P$4,$F21*IF($B21="Common",7,1)*IF($B21="Uncommon",2,1)/40/VLOOKUP("Units Per - "&amp;$D21,Lookup!$A$2:$D$10014,4,FALSE),"")</f>
        <v/>
      </c>
      <c r="Q21" s="4" t="str">
        <f>IF($D21=Q$4,$F21*IF($B21="Common",7,1)*IF($B21="Uncommon",2,1)/40/VLOOKUP("Units Per - "&amp;$D21,Lookup!$A$2:$D$10014,4,FALSE),"")</f>
        <v/>
      </c>
      <c r="R21" s="4" t="str">
        <f>IF($D21=R$4,$F21*IF($B21="Common",7,1)*IF($B21="Uncommon",2,1)/40/VLOOKUP("Units Per - "&amp;$D21,Lookup!$A$2:$D$10014,4,FALSE),"")</f>
        <v/>
      </c>
    </row>
    <row r="22" spans="1:18" x14ac:dyDescent="0.25">
      <c r="A22">
        <v>2021</v>
      </c>
      <c r="B22" t="s">
        <v>32</v>
      </c>
      <c r="C22" t="s">
        <v>111</v>
      </c>
      <c r="D22" t="s">
        <v>9</v>
      </c>
      <c r="E22" t="str">
        <f>IF(ISBLANK($D22),"",VLOOKUP("TG Abbrev - "&amp;$D22,Lookup!$A$2:$D$10014,4,FALSE))</f>
        <v>Dwarven Steel</v>
      </c>
      <c r="F22" s="3">
        <f>IF(ISBLANK($D22),"",IF($D22="Bar",VALUE(LEFT($C22,(FIND(" ",$C22,1)-1))),VLOOKUP("Units - "&amp;$D22&amp;" "&amp;B22,Lookup!$A$2:$D$10014,4,FALSE)))</f>
        <v>1</v>
      </c>
      <c r="G22" s="4" t="str">
        <f>IF($D22=G$4,$F22*IF($B22="Common",7,1)*IF($B22="Uncommon",2,1)/40/VLOOKUP("Units Per - "&amp;$D22,Lookup!$A$2:$D$10014,4,FALSE),"")</f>
        <v/>
      </c>
      <c r="H22" s="4" t="str">
        <f>IF($D22=H$4,$F22*IF($B22="Common",7,1)*IF($B22="Uncommon",2,1)/40/VLOOKUP("Units Per - "&amp;$D22,Lookup!$A$2:$D$10014,4,FALSE),"")</f>
        <v/>
      </c>
      <c r="I22" s="4" t="str">
        <f>IF($D22=I$4,$F22*IF($B22="Common",7,1)*IF($B22="Uncommon",2,1)/40/VLOOKUP("Units Per - "&amp;$D22,Lookup!$A$2:$D$10014,4,FALSE),"")</f>
        <v/>
      </c>
      <c r="J22" s="4" t="str">
        <f>IF($D22=J$4,$F22*IF($B22="Common",7,1)*IF($B22="Uncommon",2,1)/40/VLOOKUP("Units Per - "&amp;$D22,Lookup!$A$2:$D$10014,4,FALSE),"")</f>
        <v/>
      </c>
      <c r="K22" s="4">
        <f>IF($D22=K$4,$F22*IF($B22="Common",7,1)*IF($B22="Uncommon",2,1)/40/VLOOKUP("Units Per - "&amp;$D22,Lookup!$A$2:$D$10014,4,FALSE),"")</f>
        <v>6.9999999999999993E-3</v>
      </c>
      <c r="L22" s="4" t="str">
        <f>IF($D22=L$4,$F22*IF($B22="Common",7,1)*IF($B22="Uncommon",2,1)/40/VLOOKUP("Units Per - "&amp;$D22,Lookup!$A$2:$D$10014,4,FALSE),"")</f>
        <v/>
      </c>
      <c r="M22" s="4" t="str">
        <f>IF($D22=M$4,$F22*IF($B22="Common",7,1)*IF($B22="Uncommon",2,1)/40/VLOOKUP("Units Per - "&amp;$D22,Lookup!$A$2:$D$10014,4,FALSE),"")</f>
        <v/>
      </c>
      <c r="N22" s="4" t="str">
        <f>IF($D22=N$4,$F22*IF($B22="Common",7,1)*IF($B22="Uncommon",2,1)/40/VLOOKUP("Units Per - "&amp;$D22,Lookup!$A$2:$D$10014,4,FALSE),"")</f>
        <v/>
      </c>
      <c r="O22" s="4" t="str">
        <f>IF($D22=O$4,$F22*IF($B22="Common",7,1)*IF($B22="Uncommon",2,1)/40/VLOOKUP("Units Per - "&amp;$D22,Lookup!$A$2:$D$10014,4,FALSE),"")</f>
        <v/>
      </c>
      <c r="P22" s="4" t="str">
        <f>IF($D22=P$4,$F22*IF($B22="Common",7,1)*IF($B22="Uncommon",2,1)/40/VLOOKUP("Units Per - "&amp;$D22,Lookup!$A$2:$D$10014,4,FALSE),"")</f>
        <v/>
      </c>
      <c r="Q22" s="4" t="str">
        <f>IF($D22=Q$4,$F22*IF($B22="Common",7,1)*IF($B22="Uncommon",2,1)/40/VLOOKUP("Units Per - "&amp;$D22,Lookup!$A$2:$D$10014,4,FALSE),"")</f>
        <v/>
      </c>
      <c r="R22" s="4" t="str">
        <f>IF($D22=R$4,$F22*IF($B22="Common",7,1)*IF($B22="Uncommon",2,1)/40/VLOOKUP("Units Per - "&amp;$D22,Lookup!$A$2:$D$10014,4,FALSE),"")</f>
        <v/>
      </c>
    </row>
    <row r="23" spans="1:18" x14ac:dyDescent="0.25">
      <c r="A23">
        <v>2021</v>
      </c>
      <c r="B23" t="s">
        <v>32</v>
      </c>
      <c r="C23" t="s">
        <v>112</v>
      </c>
      <c r="D23" t="s">
        <v>24</v>
      </c>
      <c r="E23" t="str">
        <f>IF(ISBLANK($D23),"",VLOOKUP("TG Abbrev - "&amp;$D23,Lookup!$A$2:$D$10014,4,FALSE))</f>
        <v>Minotaur Hide</v>
      </c>
      <c r="F23" s="3">
        <f>IF(ISBLANK($D23),"",IF($D23="Bar",VALUE(LEFT($C23,(FIND(" ",$C23,1)-1))),VLOOKUP("Units - "&amp;$D23&amp;" "&amp;B23,Lookup!$A$2:$D$10014,4,FALSE)))</f>
        <v>1</v>
      </c>
      <c r="G23" s="4" t="str">
        <f>IF($D23=G$4,$F23*IF($B23="Common",7,1)*IF($B23="Uncommon",2,1)/40/VLOOKUP("Units Per - "&amp;$D23,Lookup!$A$2:$D$10014,4,FALSE),"")</f>
        <v/>
      </c>
      <c r="H23" s="4" t="str">
        <f>IF($D23=H$4,$F23*IF($B23="Common",7,1)*IF($B23="Uncommon",2,1)/40/VLOOKUP("Units Per - "&amp;$D23,Lookup!$A$2:$D$10014,4,FALSE),"")</f>
        <v/>
      </c>
      <c r="I23" s="4" t="str">
        <f>IF($D23=I$4,$F23*IF($B23="Common",7,1)*IF($B23="Uncommon",2,1)/40/VLOOKUP("Units Per - "&amp;$D23,Lookup!$A$2:$D$10014,4,FALSE),"")</f>
        <v/>
      </c>
      <c r="J23" s="4" t="str">
        <f>IF($D23=J$4,$F23*IF($B23="Common",7,1)*IF($B23="Uncommon",2,1)/40/VLOOKUP("Units Per - "&amp;$D23,Lookup!$A$2:$D$10014,4,FALSE),"")</f>
        <v/>
      </c>
      <c r="K23" s="4" t="str">
        <f>IF($D23=K$4,$F23*IF($B23="Common",7,1)*IF($B23="Uncommon",2,1)/40/VLOOKUP("Units Per - "&amp;$D23,Lookup!$A$2:$D$10014,4,FALSE),"")</f>
        <v/>
      </c>
      <c r="L23" s="4" t="str">
        <f>IF($D23=L$4,$F23*IF($B23="Common",7,1)*IF($B23="Uncommon",2,1)/40/VLOOKUP("Units Per - "&amp;$D23,Lookup!$A$2:$D$10014,4,FALSE),"")</f>
        <v/>
      </c>
      <c r="M23" s="4" t="str">
        <f>IF($D23=M$4,$F23*IF($B23="Common",7,1)*IF($B23="Uncommon",2,1)/40/VLOOKUP("Units Per - "&amp;$D23,Lookup!$A$2:$D$10014,4,FALSE),"")</f>
        <v/>
      </c>
      <c r="N23" s="4">
        <f>IF($D23=N$4,$F23*IF($B23="Common",7,1)*IF($B23="Uncommon",2,1)/40/VLOOKUP("Units Per - "&amp;$D23,Lookup!$A$2:$D$10014,4,FALSE),"")</f>
        <v>6.9999999999999993E-3</v>
      </c>
      <c r="O23" s="4" t="str">
        <f>IF($D23=O$4,$F23*IF($B23="Common",7,1)*IF($B23="Uncommon",2,1)/40/VLOOKUP("Units Per - "&amp;$D23,Lookup!$A$2:$D$10014,4,FALSE),"")</f>
        <v/>
      </c>
      <c r="P23" s="4" t="str">
        <f>IF($D23=P$4,$F23*IF($B23="Common",7,1)*IF($B23="Uncommon",2,1)/40/VLOOKUP("Units Per - "&amp;$D23,Lookup!$A$2:$D$10014,4,FALSE),"")</f>
        <v/>
      </c>
      <c r="Q23" s="4" t="str">
        <f>IF($D23=Q$4,$F23*IF($B23="Common",7,1)*IF($B23="Uncommon",2,1)/40/VLOOKUP("Units Per - "&amp;$D23,Lookup!$A$2:$D$10014,4,FALSE),"")</f>
        <v/>
      </c>
      <c r="R23" s="4" t="str">
        <f>IF($D23=R$4,$F23*IF($B23="Common",7,1)*IF($B23="Uncommon",2,1)/40/VLOOKUP("Units Per - "&amp;$D23,Lookup!$A$2:$D$10014,4,FALSE),"")</f>
        <v/>
      </c>
    </row>
    <row r="24" spans="1:18" x14ac:dyDescent="0.25">
      <c r="A24">
        <v>2021</v>
      </c>
      <c r="B24" t="s">
        <v>32</v>
      </c>
      <c r="C24" t="s">
        <v>113</v>
      </c>
      <c r="D24" t="s">
        <v>24</v>
      </c>
      <c r="E24" t="str">
        <f>IF(ISBLANK($D24),"",VLOOKUP("TG Abbrev - "&amp;$D24,Lookup!$A$2:$D$10014,4,FALSE))</f>
        <v>Minotaur Hide</v>
      </c>
      <c r="F24" s="3">
        <f>IF(ISBLANK($D24),"",IF($D24="Bar",VALUE(LEFT($C24,(FIND(" ",$C24,1)-1))),VLOOKUP("Units - "&amp;$D24&amp;" "&amp;B24,Lookup!$A$2:$D$10014,4,FALSE)))</f>
        <v>1</v>
      </c>
      <c r="G24" s="4" t="str">
        <f>IF($D24=G$4,$F24*IF($B24="Common",7,1)*IF($B24="Uncommon",2,1)/40/VLOOKUP("Units Per - "&amp;$D24,Lookup!$A$2:$D$10014,4,FALSE),"")</f>
        <v/>
      </c>
      <c r="H24" s="4" t="str">
        <f>IF($D24=H$4,$F24*IF($B24="Common",7,1)*IF($B24="Uncommon",2,1)/40/VLOOKUP("Units Per - "&amp;$D24,Lookup!$A$2:$D$10014,4,FALSE),"")</f>
        <v/>
      </c>
      <c r="I24" s="4" t="str">
        <f>IF($D24=I$4,$F24*IF($B24="Common",7,1)*IF($B24="Uncommon",2,1)/40/VLOOKUP("Units Per - "&amp;$D24,Lookup!$A$2:$D$10014,4,FALSE),"")</f>
        <v/>
      </c>
      <c r="J24" s="4" t="str">
        <f>IF($D24=J$4,$F24*IF($B24="Common",7,1)*IF($B24="Uncommon",2,1)/40/VLOOKUP("Units Per - "&amp;$D24,Lookup!$A$2:$D$10014,4,FALSE),"")</f>
        <v/>
      </c>
      <c r="K24" s="4" t="str">
        <f>IF($D24=K$4,$F24*IF($B24="Common",7,1)*IF($B24="Uncommon",2,1)/40/VLOOKUP("Units Per - "&amp;$D24,Lookup!$A$2:$D$10014,4,FALSE),"")</f>
        <v/>
      </c>
      <c r="L24" s="4" t="str">
        <f>IF($D24=L$4,$F24*IF($B24="Common",7,1)*IF($B24="Uncommon",2,1)/40/VLOOKUP("Units Per - "&amp;$D24,Lookup!$A$2:$D$10014,4,FALSE),"")</f>
        <v/>
      </c>
      <c r="M24" s="4" t="str">
        <f>IF($D24=M$4,$F24*IF($B24="Common",7,1)*IF($B24="Uncommon",2,1)/40/VLOOKUP("Units Per - "&amp;$D24,Lookup!$A$2:$D$10014,4,FALSE),"")</f>
        <v/>
      </c>
      <c r="N24" s="4">
        <f>IF($D24=N$4,$F24*IF($B24="Common",7,1)*IF($B24="Uncommon",2,1)/40/VLOOKUP("Units Per - "&amp;$D24,Lookup!$A$2:$D$10014,4,FALSE),"")</f>
        <v>6.9999999999999993E-3</v>
      </c>
      <c r="O24" s="4" t="str">
        <f>IF($D24=O$4,$F24*IF($B24="Common",7,1)*IF($B24="Uncommon",2,1)/40/VLOOKUP("Units Per - "&amp;$D24,Lookup!$A$2:$D$10014,4,FALSE),"")</f>
        <v/>
      </c>
      <c r="P24" s="4" t="str">
        <f>IF($D24=P$4,$F24*IF($B24="Common",7,1)*IF($B24="Uncommon",2,1)/40/VLOOKUP("Units Per - "&amp;$D24,Lookup!$A$2:$D$10014,4,FALSE),"")</f>
        <v/>
      </c>
      <c r="Q24" s="4" t="str">
        <f>IF($D24=Q$4,$F24*IF($B24="Common",7,1)*IF($B24="Uncommon",2,1)/40/VLOOKUP("Units Per - "&amp;$D24,Lookup!$A$2:$D$10014,4,FALSE),"")</f>
        <v/>
      </c>
      <c r="R24" s="4" t="str">
        <f>IF($D24=R$4,$F24*IF($B24="Common",7,1)*IF($B24="Uncommon",2,1)/40/VLOOKUP("Units Per - "&amp;$D24,Lookup!$A$2:$D$10014,4,FALSE),"")</f>
        <v/>
      </c>
    </row>
    <row r="25" spans="1:18" x14ac:dyDescent="0.25">
      <c r="A25">
        <v>2021</v>
      </c>
      <c r="B25" t="s">
        <v>32</v>
      </c>
      <c r="C25" t="s">
        <v>114</v>
      </c>
      <c r="D25" t="s">
        <v>24</v>
      </c>
      <c r="E25" t="str">
        <f>IF(ISBLANK($D25),"",VLOOKUP("TG Abbrev - "&amp;$D25,Lookup!$A$2:$D$10014,4,FALSE))</f>
        <v>Minotaur Hide</v>
      </c>
      <c r="F25" s="3">
        <f>IF(ISBLANK($D25),"",IF($D25="Bar",VALUE(LEFT($C25,(FIND(" ",$C25,1)-1))),VLOOKUP("Units - "&amp;$D25&amp;" "&amp;B25,Lookup!$A$2:$D$10014,4,FALSE)))</f>
        <v>1</v>
      </c>
      <c r="G25" s="4" t="str">
        <f>IF($D25=G$4,$F25*IF($B25="Common",7,1)*IF($B25="Uncommon",2,1)/40/VLOOKUP("Units Per - "&amp;$D25,Lookup!$A$2:$D$10014,4,FALSE),"")</f>
        <v/>
      </c>
      <c r="H25" s="4" t="str">
        <f>IF($D25=H$4,$F25*IF($B25="Common",7,1)*IF($B25="Uncommon",2,1)/40/VLOOKUP("Units Per - "&amp;$D25,Lookup!$A$2:$D$10014,4,FALSE),"")</f>
        <v/>
      </c>
      <c r="I25" s="4" t="str">
        <f>IF($D25=I$4,$F25*IF($B25="Common",7,1)*IF($B25="Uncommon",2,1)/40/VLOOKUP("Units Per - "&amp;$D25,Lookup!$A$2:$D$10014,4,FALSE),"")</f>
        <v/>
      </c>
      <c r="J25" s="4" t="str">
        <f>IF($D25=J$4,$F25*IF($B25="Common",7,1)*IF($B25="Uncommon",2,1)/40/VLOOKUP("Units Per - "&amp;$D25,Lookup!$A$2:$D$10014,4,FALSE),"")</f>
        <v/>
      </c>
      <c r="K25" s="4" t="str">
        <f>IF($D25=K$4,$F25*IF($B25="Common",7,1)*IF($B25="Uncommon",2,1)/40/VLOOKUP("Units Per - "&amp;$D25,Lookup!$A$2:$D$10014,4,FALSE),"")</f>
        <v/>
      </c>
      <c r="L25" s="4" t="str">
        <f>IF($D25=L$4,$F25*IF($B25="Common",7,1)*IF($B25="Uncommon",2,1)/40/VLOOKUP("Units Per - "&amp;$D25,Lookup!$A$2:$D$10014,4,FALSE),"")</f>
        <v/>
      </c>
      <c r="M25" s="4" t="str">
        <f>IF($D25=M$4,$F25*IF($B25="Common",7,1)*IF($B25="Uncommon",2,1)/40/VLOOKUP("Units Per - "&amp;$D25,Lookup!$A$2:$D$10014,4,FALSE),"")</f>
        <v/>
      </c>
      <c r="N25" s="4">
        <f>IF($D25=N$4,$F25*IF($B25="Common",7,1)*IF($B25="Uncommon",2,1)/40/VLOOKUP("Units Per - "&amp;$D25,Lookup!$A$2:$D$10014,4,FALSE),"")</f>
        <v>6.9999999999999993E-3</v>
      </c>
      <c r="O25" s="4" t="str">
        <f>IF($D25=O$4,$F25*IF($B25="Common",7,1)*IF($B25="Uncommon",2,1)/40/VLOOKUP("Units Per - "&amp;$D25,Lookup!$A$2:$D$10014,4,FALSE),"")</f>
        <v/>
      </c>
      <c r="P25" s="4" t="str">
        <f>IF($D25=P$4,$F25*IF($B25="Common",7,1)*IF($B25="Uncommon",2,1)/40/VLOOKUP("Units Per - "&amp;$D25,Lookup!$A$2:$D$10014,4,FALSE),"")</f>
        <v/>
      </c>
      <c r="Q25" s="4" t="str">
        <f>IF($D25=Q$4,$F25*IF($B25="Common",7,1)*IF($B25="Uncommon",2,1)/40/VLOOKUP("Units Per - "&amp;$D25,Lookup!$A$2:$D$10014,4,FALSE),"")</f>
        <v/>
      </c>
      <c r="R25" s="4" t="str">
        <f>IF($D25=R$4,$F25*IF($B25="Common",7,1)*IF($B25="Uncommon",2,1)/40/VLOOKUP("Units Per - "&amp;$D25,Lookup!$A$2:$D$10014,4,FALSE),"")</f>
        <v/>
      </c>
    </row>
    <row r="26" spans="1:18" x14ac:dyDescent="0.25">
      <c r="A26">
        <v>2021</v>
      </c>
      <c r="B26" t="s">
        <v>32</v>
      </c>
      <c r="C26" t="s">
        <v>115</v>
      </c>
      <c r="D26" t="s">
        <v>9</v>
      </c>
      <c r="E26" t="str">
        <f>IF(ISBLANK($D26),"",VLOOKUP("TG Abbrev - "&amp;$D26,Lookup!$A$2:$D$10014,4,FALSE))</f>
        <v>Dwarven Steel</v>
      </c>
      <c r="F26" s="3">
        <f>IF(ISBLANK($D26),"",IF($D26="Bar",VALUE(LEFT($C26,(FIND(" ",$C26,1)-1))),VLOOKUP("Units - "&amp;$D26&amp;" "&amp;B26,Lookup!$A$2:$D$10014,4,FALSE)))</f>
        <v>1</v>
      </c>
      <c r="G26" s="4" t="str">
        <f>IF($D26=G$4,$F26*IF($B26="Common",7,1)*IF($B26="Uncommon",2,1)/40/VLOOKUP("Units Per - "&amp;$D26,Lookup!$A$2:$D$10014,4,FALSE),"")</f>
        <v/>
      </c>
      <c r="H26" s="4" t="str">
        <f>IF($D26=H$4,$F26*IF($B26="Common",7,1)*IF($B26="Uncommon",2,1)/40/VLOOKUP("Units Per - "&amp;$D26,Lookup!$A$2:$D$10014,4,FALSE),"")</f>
        <v/>
      </c>
      <c r="I26" s="4" t="str">
        <f>IF($D26=I$4,$F26*IF($B26="Common",7,1)*IF($B26="Uncommon",2,1)/40/VLOOKUP("Units Per - "&amp;$D26,Lookup!$A$2:$D$10014,4,FALSE),"")</f>
        <v/>
      </c>
      <c r="J26" s="4" t="str">
        <f>IF($D26=J$4,$F26*IF($B26="Common",7,1)*IF($B26="Uncommon",2,1)/40/VLOOKUP("Units Per - "&amp;$D26,Lookup!$A$2:$D$10014,4,FALSE),"")</f>
        <v/>
      </c>
      <c r="K26" s="4">
        <f>IF($D26=K$4,$F26*IF($B26="Common",7,1)*IF($B26="Uncommon",2,1)/40/VLOOKUP("Units Per - "&amp;$D26,Lookup!$A$2:$D$10014,4,FALSE),"")</f>
        <v>6.9999999999999993E-3</v>
      </c>
      <c r="L26" s="4" t="str">
        <f>IF($D26=L$4,$F26*IF($B26="Common",7,1)*IF($B26="Uncommon",2,1)/40/VLOOKUP("Units Per - "&amp;$D26,Lookup!$A$2:$D$10014,4,FALSE),"")</f>
        <v/>
      </c>
      <c r="M26" s="4" t="str">
        <f>IF($D26=M$4,$F26*IF($B26="Common",7,1)*IF($B26="Uncommon",2,1)/40/VLOOKUP("Units Per - "&amp;$D26,Lookup!$A$2:$D$10014,4,FALSE),"")</f>
        <v/>
      </c>
      <c r="N26" s="4" t="str">
        <f>IF($D26=N$4,$F26*IF($B26="Common",7,1)*IF($B26="Uncommon",2,1)/40/VLOOKUP("Units Per - "&amp;$D26,Lookup!$A$2:$D$10014,4,FALSE),"")</f>
        <v/>
      </c>
      <c r="O26" s="4" t="str">
        <f>IF($D26=O$4,$F26*IF($B26="Common",7,1)*IF($B26="Uncommon",2,1)/40/VLOOKUP("Units Per - "&amp;$D26,Lookup!$A$2:$D$10014,4,FALSE),"")</f>
        <v/>
      </c>
      <c r="P26" s="4" t="str">
        <f>IF($D26=P$4,$F26*IF($B26="Common",7,1)*IF($B26="Uncommon",2,1)/40/VLOOKUP("Units Per - "&amp;$D26,Lookup!$A$2:$D$10014,4,FALSE),"")</f>
        <v/>
      </c>
      <c r="Q26" s="4" t="str">
        <f>IF($D26=Q$4,$F26*IF($B26="Common",7,1)*IF($B26="Uncommon",2,1)/40/VLOOKUP("Units Per - "&amp;$D26,Lookup!$A$2:$D$10014,4,FALSE),"")</f>
        <v/>
      </c>
      <c r="R26" s="4" t="str">
        <f>IF($D26=R$4,$F26*IF($B26="Common",7,1)*IF($B26="Uncommon",2,1)/40/VLOOKUP("Units Per - "&amp;$D26,Lookup!$A$2:$D$10014,4,FALSE),"")</f>
        <v/>
      </c>
    </row>
    <row r="27" spans="1:18" x14ac:dyDescent="0.25">
      <c r="A27">
        <v>2021</v>
      </c>
      <c r="B27" t="s">
        <v>32</v>
      </c>
      <c r="C27" t="s">
        <v>116</v>
      </c>
      <c r="D27" t="s">
        <v>24</v>
      </c>
      <c r="E27" t="str">
        <f>IF(ISBLANK($D27),"",VLOOKUP("TG Abbrev - "&amp;$D27,Lookup!$A$2:$D$10014,4,FALSE))</f>
        <v>Minotaur Hide</v>
      </c>
      <c r="F27" s="3">
        <f>IF(ISBLANK($D27),"",IF($D27="Bar",VALUE(LEFT($C27,(FIND(" ",$C27,1)-1))),VLOOKUP("Units - "&amp;$D27&amp;" "&amp;B27,Lookup!$A$2:$D$10014,4,FALSE)))</f>
        <v>1</v>
      </c>
      <c r="G27" s="4" t="str">
        <f>IF($D27=G$4,$F27*IF($B27="Common",7,1)*IF($B27="Uncommon",2,1)/40/VLOOKUP("Units Per - "&amp;$D27,Lookup!$A$2:$D$10014,4,FALSE),"")</f>
        <v/>
      </c>
      <c r="H27" s="4" t="str">
        <f>IF($D27=H$4,$F27*IF($B27="Common",7,1)*IF($B27="Uncommon",2,1)/40/VLOOKUP("Units Per - "&amp;$D27,Lookup!$A$2:$D$10014,4,FALSE),"")</f>
        <v/>
      </c>
      <c r="I27" s="4" t="str">
        <f>IF($D27=I$4,$F27*IF($B27="Common",7,1)*IF($B27="Uncommon",2,1)/40/VLOOKUP("Units Per - "&amp;$D27,Lookup!$A$2:$D$10014,4,FALSE),"")</f>
        <v/>
      </c>
      <c r="J27" s="4" t="str">
        <f>IF($D27=J$4,$F27*IF($B27="Common",7,1)*IF($B27="Uncommon",2,1)/40/VLOOKUP("Units Per - "&amp;$D27,Lookup!$A$2:$D$10014,4,FALSE),"")</f>
        <v/>
      </c>
      <c r="K27" s="4" t="str">
        <f>IF($D27=K$4,$F27*IF($B27="Common",7,1)*IF($B27="Uncommon",2,1)/40/VLOOKUP("Units Per - "&amp;$D27,Lookup!$A$2:$D$10014,4,FALSE),"")</f>
        <v/>
      </c>
      <c r="L27" s="4" t="str">
        <f>IF($D27=L$4,$F27*IF($B27="Common",7,1)*IF($B27="Uncommon",2,1)/40/VLOOKUP("Units Per - "&amp;$D27,Lookup!$A$2:$D$10014,4,FALSE),"")</f>
        <v/>
      </c>
      <c r="M27" s="4" t="str">
        <f>IF($D27=M$4,$F27*IF($B27="Common",7,1)*IF($B27="Uncommon",2,1)/40/VLOOKUP("Units Per - "&amp;$D27,Lookup!$A$2:$D$10014,4,FALSE),"")</f>
        <v/>
      </c>
      <c r="N27" s="4">
        <f>IF($D27=N$4,$F27*IF($B27="Common",7,1)*IF($B27="Uncommon",2,1)/40/VLOOKUP("Units Per - "&amp;$D27,Lookup!$A$2:$D$10014,4,FALSE),"")</f>
        <v>6.9999999999999993E-3</v>
      </c>
      <c r="O27" s="4" t="str">
        <f>IF($D27=O$4,$F27*IF($B27="Common",7,1)*IF($B27="Uncommon",2,1)/40/VLOOKUP("Units Per - "&amp;$D27,Lookup!$A$2:$D$10014,4,FALSE),"")</f>
        <v/>
      </c>
      <c r="P27" s="4" t="str">
        <f>IF($D27=P$4,$F27*IF($B27="Common",7,1)*IF($B27="Uncommon",2,1)/40/VLOOKUP("Units Per - "&amp;$D27,Lookup!$A$2:$D$10014,4,FALSE),"")</f>
        <v/>
      </c>
      <c r="Q27" s="4" t="str">
        <f>IF($D27=Q$4,$F27*IF($B27="Common",7,1)*IF($B27="Uncommon",2,1)/40/VLOOKUP("Units Per - "&amp;$D27,Lookup!$A$2:$D$10014,4,FALSE),"")</f>
        <v/>
      </c>
      <c r="R27" s="4" t="str">
        <f>IF($D27=R$4,$F27*IF($B27="Common",7,1)*IF($B27="Uncommon",2,1)/40/VLOOKUP("Units Per - "&amp;$D27,Lookup!$A$2:$D$10014,4,FALSE),"")</f>
        <v/>
      </c>
    </row>
    <row r="28" spans="1:18" x14ac:dyDescent="0.25">
      <c r="A28">
        <v>2021</v>
      </c>
      <c r="B28" t="s">
        <v>32</v>
      </c>
      <c r="C28" t="s">
        <v>117</v>
      </c>
      <c r="D28" t="s">
        <v>9</v>
      </c>
      <c r="E28" t="str">
        <f>IF(ISBLANK($D28),"",VLOOKUP("TG Abbrev - "&amp;$D28,Lookup!$A$2:$D$10014,4,FALSE))</f>
        <v>Dwarven Steel</v>
      </c>
      <c r="F28" s="3">
        <f>IF(ISBLANK($D28),"",IF($D28="Bar",VALUE(LEFT($C28,(FIND(" ",$C28,1)-1))),VLOOKUP("Units - "&amp;$D28&amp;" "&amp;B28,Lookup!$A$2:$D$10014,4,FALSE)))</f>
        <v>1</v>
      </c>
      <c r="G28" s="4" t="str">
        <f>IF($D28=G$4,$F28*IF($B28="Common",7,1)*IF($B28="Uncommon",2,1)/40/VLOOKUP("Units Per - "&amp;$D28,Lookup!$A$2:$D$10014,4,FALSE),"")</f>
        <v/>
      </c>
      <c r="H28" s="4" t="str">
        <f>IF($D28=H$4,$F28*IF($B28="Common",7,1)*IF($B28="Uncommon",2,1)/40/VLOOKUP("Units Per - "&amp;$D28,Lookup!$A$2:$D$10014,4,FALSE),"")</f>
        <v/>
      </c>
      <c r="I28" s="4" t="str">
        <f>IF($D28=I$4,$F28*IF($B28="Common",7,1)*IF($B28="Uncommon",2,1)/40/VLOOKUP("Units Per - "&amp;$D28,Lookup!$A$2:$D$10014,4,FALSE),"")</f>
        <v/>
      </c>
      <c r="J28" s="4" t="str">
        <f>IF($D28=J$4,$F28*IF($B28="Common",7,1)*IF($B28="Uncommon",2,1)/40/VLOOKUP("Units Per - "&amp;$D28,Lookup!$A$2:$D$10014,4,FALSE),"")</f>
        <v/>
      </c>
      <c r="K28" s="4">
        <f>IF($D28=K$4,$F28*IF($B28="Common",7,1)*IF($B28="Uncommon",2,1)/40/VLOOKUP("Units Per - "&amp;$D28,Lookup!$A$2:$D$10014,4,FALSE),"")</f>
        <v>6.9999999999999993E-3</v>
      </c>
      <c r="L28" s="4" t="str">
        <f>IF($D28=L$4,$F28*IF($B28="Common",7,1)*IF($B28="Uncommon",2,1)/40/VLOOKUP("Units Per - "&amp;$D28,Lookup!$A$2:$D$10014,4,FALSE),"")</f>
        <v/>
      </c>
      <c r="M28" s="4" t="str">
        <f>IF($D28=M$4,$F28*IF($B28="Common",7,1)*IF($B28="Uncommon",2,1)/40/VLOOKUP("Units Per - "&amp;$D28,Lookup!$A$2:$D$10014,4,FALSE),"")</f>
        <v/>
      </c>
      <c r="N28" s="4" t="str">
        <f>IF($D28=N$4,$F28*IF($B28="Common",7,1)*IF($B28="Uncommon",2,1)/40/VLOOKUP("Units Per - "&amp;$D28,Lookup!$A$2:$D$10014,4,FALSE),"")</f>
        <v/>
      </c>
      <c r="O28" s="4" t="str">
        <f>IF($D28=O$4,$F28*IF($B28="Common",7,1)*IF($B28="Uncommon",2,1)/40/VLOOKUP("Units Per - "&amp;$D28,Lookup!$A$2:$D$10014,4,FALSE),"")</f>
        <v/>
      </c>
      <c r="P28" s="4" t="str">
        <f>IF($D28=P$4,$F28*IF($B28="Common",7,1)*IF($B28="Uncommon",2,1)/40/VLOOKUP("Units Per - "&amp;$D28,Lookup!$A$2:$D$10014,4,FALSE),"")</f>
        <v/>
      </c>
      <c r="Q28" s="4" t="str">
        <f>IF($D28=Q$4,$F28*IF($B28="Common",7,1)*IF($B28="Uncommon",2,1)/40/VLOOKUP("Units Per - "&amp;$D28,Lookup!$A$2:$D$10014,4,FALSE),"")</f>
        <v/>
      </c>
      <c r="R28" s="4" t="str">
        <f>IF($D28=R$4,$F28*IF($B28="Common",7,1)*IF($B28="Uncommon",2,1)/40/VLOOKUP("Units Per - "&amp;$D28,Lookup!$A$2:$D$10014,4,FALSE),"")</f>
        <v/>
      </c>
    </row>
    <row r="29" spans="1:18" x14ac:dyDescent="0.25">
      <c r="A29">
        <v>2021</v>
      </c>
      <c r="B29" t="s">
        <v>32</v>
      </c>
      <c r="C29" t="s">
        <v>118</v>
      </c>
      <c r="D29" t="s">
        <v>27</v>
      </c>
      <c r="E29" t="str">
        <f>IF(ISBLANK($D29),"",VLOOKUP("TG Abbrev - "&amp;$D29,Lookup!$A$2:$D$10014,4,FALSE))</f>
        <v>Philosopher's Stone</v>
      </c>
      <c r="F29" s="3">
        <f>IF(ISBLANK($D29),"",IF($D29="Bar",VALUE(LEFT($C29,(FIND(" ",$C29,1)-1))),VLOOKUP("Units - "&amp;$D29&amp;" "&amp;B29,Lookup!$A$2:$D$10014,4,FALSE)))</f>
        <v>1</v>
      </c>
      <c r="G29" s="4" t="str">
        <f>IF($D29=G$4,$F29*IF($B29="Common",7,1)*IF($B29="Uncommon",2,1)/40/VLOOKUP("Units Per - "&amp;$D29,Lookup!$A$2:$D$10014,4,FALSE),"")</f>
        <v/>
      </c>
      <c r="H29" s="4" t="str">
        <f>IF($D29=H$4,$F29*IF($B29="Common",7,1)*IF($B29="Uncommon",2,1)/40/VLOOKUP("Units Per - "&amp;$D29,Lookup!$A$2:$D$10014,4,FALSE),"")</f>
        <v/>
      </c>
      <c r="I29" s="4" t="str">
        <f>IF($D29=I$4,$F29*IF($B29="Common",7,1)*IF($B29="Uncommon",2,1)/40/VLOOKUP("Units Per - "&amp;$D29,Lookup!$A$2:$D$10014,4,FALSE),"")</f>
        <v/>
      </c>
      <c r="J29" s="4" t="str">
        <f>IF($D29=J$4,$F29*IF($B29="Common",7,1)*IF($B29="Uncommon",2,1)/40/VLOOKUP("Units Per - "&amp;$D29,Lookup!$A$2:$D$10014,4,FALSE),"")</f>
        <v/>
      </c>
      <c r="K29" s="4" t="str">
        <f>IF($D29=K$4,$F29*IF($B29="Common",7,1)*IF($B29="Uncommon",2,1)/40/VLOOKUP("Units Per - "&amp;$D29,Lookup!$A$2:$D$10014,4,FALSE),"")</f>
        <v/>
      </c>
      <c r="L29" s="4" t="str">
        <f>IF($D29=L$4,$F29*IF($B29="Common",7,1)*IF($B29="Uncommon",2,1)/40/VLOOKUP("Units Per - "&amp;$D29,Lookup!$A$2:$D$10014,4,FALSE),"")</f>
        <v/>
      </c>
      <c r="M29" s="4" t="str">
        <f>IF($D29=M$4,$F29*IF($B29="Common",7,1)*IF($B29="Uncommon",2,1)/40/VLOOKUP("Units Per - "&amp;$D29,Lookup!$A$2:$D$10014,4,FALSE),"")</f>
        <v/>
      </c>
      <c r="N29" s="4" t="str">
        <f>IF($D29=N$4,$F29*IF($B29="Common",7,1)*IF($B29="Uncommon",2,1)/40/VLOOKUP("Units Per - "&amp;$D29,Lookup!$A$2:$D$10014,4,FALSE),"")</f>
        <v/>
      </c>
      <c r="O29" s="4" t="str">
        <f>IF($D29=O$4,$F29*IF($B29="Common",7,1)*IF($B29="Uncommon",2,1)/40/VLOOKUP("Units Per - "&amp;$D29,Lookup!$A$2:$D$10014,4,FALSE),"")</f>
        <v/>
      </c>
      <c r="P29" s="4" t="str">
        <f>IF($D29=P$4,$F29*IF($B29="Common",7,1)*IF($B29="Uncommon",2,1)/40/VLOOKUP("Units Per - "&amp;$D29,Lookup!$A$2:$D$10014,4,FALSE),"")</f>
        <v/>
      </c>
      <c r="Q29" s="4">
        <f>IF($D29=Q$4,$F29*IF($B29="Common",7,1)*IF($B29="Uncommon",2,1)/40/VLOOKUP("Units Per - "&amp;$D29,Lookup!$A$2:$D$10014,4,FALSE),"")</f>
        <v>6.9999999999999993E-3</v>
      </c>
      <c r="R29" s="4" t="str">
        <f>IF($D29=R$4,$F29*IF($B29="Common",7,1)*IF($B29="Uncommon",2,1)/40/VLOOKUP("Units Per - "&amp;$D29,Lookup!$A$2:$D$10014,4,FALSE),"")</f>
        <v/>
      </c>
    </row>
    <row r="30" spans="1:18" x14ac:dyDescent="0.25">
      <c r="A30">
        <v>2021</v>
      </c>
      <c r="B30" t="s">
        <v>32</v>
      </c>
      <c r="C30" t="s">
        <v>119</v>
      </c>
      <c r="D30" t="s">
        <v>9</v>
      </c>
      <c r="E30" t="str">
        <f>IF(ISBLANK($D30),"",VLOOKUP("TG Abbrev - "&amp;$D30,Lookup!$A$2:$D$10014,4,FALSE))</f>
        <v>Dwarven Steel</v>
      </c>
      <c r="F30" s="3">
        <f>IF(ISBLANK($D30),"",IF($D30="Bar",VALUE(LEFT($C30,(FIND(" ",$C30,1)-1))),VLOOKUP("Units - "&amp;$D30&amp;" "&amp;B30,Lookup!$A$2:$D$10014,4,FALSE)))</f>
        <v>1</v>
      </c>
      <c r="G30" s="4" t="str">
        <f>IF($D30=G$4,$F30*IF($B30="Common",7,1)*IF($B30="Uncommon",2,1)/40/VLOOKUP("Units Per - "&amp;$D30,Lookup!$A$2:$D$10014,4,FALSE),"")</f>
        <v/>
      </c>
      <c r="H30" s="4" t="str">
        <f>IF($D30=H$4,$F30*IF($B30="Common",7,1)*IF($B30="Uncommon",2,1)/40/VLOOKUP("Units Per - "&amp;$D30,Lookup!$A$2:$D$10014,4,FALSE),"")</f>
        <v/>
      </c>
      <c r="I30" s="4" t="str">
        <f>IF($D30=I$4,$F30*IF($B30="Common",7,1)*IF($B30="Uncommon",2,1)/40/VLOOKUP("Units Per - "&amp;$D30,Lookup!$A$2:$D$10014,4,FALSE),"")</f>
        <v/>
      </c>
      <c r="J30" s="4" t="str">
        <f>IF($D30=J$4,$F30*IF($B30="Common",7,1)*IF($B30="Uncommon",2,1)/40/VLOOKUP("Units Per - "&amp;$D30,Lookup!$A$2:$D$10014,4,FALSE),"")</f>
        <v/>
      </c>
      <c r="K30" s="4">
        <f>IF($D30=K$4,$F30*IF($B30="Common",7,1)*IF($B30="Uncommon",2,1)/40/VLOOKUP("Units Per - "&amp;$D30,Lookup!$A$2:$D$10014,4,FALSE),"")</f>
        <v>6.9999999999999993E-3</v>
      </c>
      <c r="L30" s="4" t="str">
        <f>IF($D30=L$4,$F30*IF($B30="Common",7,1)*IF($B30="Uncommon",2,1)/40/VLOOKUP("Units Per - "&amp;$D30,Lookup!$A$2:$D$10014,4,FALSE),"")</f>
        <v/>
      </c>
      <c r="M30" s="4" t="str">
        <f>IF($D30=M$4,$F30*IF($B30="Common",7,1)*IF($B30="Uncommon",2,1)/40/VLOOKUP("Units Per - "&amp;$D30,Lookup!$A$2:$D$10014,4,FALSE),"")</f>
        <v/>
      </c>
      <c r="N30" s="4" t="str">
        <f>IF($D30=N$4,$F30*IF($B30="Common",7,1)*IF($B30="Uncommon",2,1)/40/VLOOKUP("Units Per - "&amp;$D30,Lookup!$A$2:$D$10014,4,FALSE),"")</f>
        <v/>
      </c>
      <c r="O30" s="4" t="str">
        <f>IF($D30=O$4,$F30*IF($B30="Common",7,1)*IF($B30="Uncommon",2,1)/40/VLOOKUP("Units Per - "&amp;$D30,Lookup!$A$2:$D$10014,4,FALSE),"")</f>
        <v/>
      </c>
      <c r="P30" s="4" t="str">
        <f>IF($D30=P$4,$F30*IF($B30="Common",7,1)*IF($B30="Uncommon",2,1)/40/VLOOKUP("Units Per - "&amp;$D30,Lookup!$A$2:$D$10014,4,FALSE),"")</f>
        <v/>
      </c>
      <c r="Q30" s="4" t="str">
        <f>IF($D30=Q$4,$F30*IF($B30="Common",7,1)*IF($B30="Uncommon",2,1)/40/VLOOKUP("Units Per - "&amp;$D30,Lookup!$A$2:$D$10014,4,FALSE),"")</f>
        <v/>
      </c>
      <c r="R30" s="4" t="str">
        <f>IF($D30=R$4,$F30*IF($B30="Common",7,1)*IF($B30="Uncommon",2,1)/40/VLOOKUP("Units Per - "&amp;$D30,Lookup!$A$2:$D$10014,4,FALSE),"")</f>
        <v/>
      </c>
    </row>
    <row r="31" spans="1:18" x14ac:dyDescent="0.25">
      <c r="A31">
        <v>2021</v>
      </c>
      <c r="B31" t="s">
        <v>32</v>
      </c>
      <c r="C31" t="s">
        <v>120</v>
      </c>
      <c r="D31" t="s">
        <v>22</v>
      </c>
      <c r="E31" t="str">
        <f>IF(ISBLANK($D31),"",VLOOKUP("TG Abbrev - "&amp;$D31,Lookup!$A$2:$D$10014,4,FALSE))</f>
        <v>Enchanter's Munition</v>
      </c>
      <c r="F31" s="3">
        <f>IF(ISBLANK($D31),"",IF($D31="Bar",VALUE(LEFT($C31,(FIND(" ",$C31,1)-1))),VLOOKUP("Units - "&amp;$D31&amp;" "&amp;B31,Lookup!$A$2:$D$10014,4,FALSE)))</f>
        <v>1</v>
      </c>
      <c r="G31" s="4" t="str">
        <f>IF($D31=G$4,$F31*IF($B31="Common",7,1)*IF($B31="Uncommon",2,1)/40/VLOOKUP("Units Per - "&amp;$D31,Lookup!$A$2:$D$10014,4,FALSE),"")</f>
        <v/>
      </c>
      <c r="H31" s="4" t="str">
        <f>IF($D31=H$4,$F31*IF($B31="Common",7,1)*IF($B31="Uncommon",2,1)/40/VLOOKUP("Units Per - "&amp;$D31,Lookup!$A$2:$D$10014,4,FALSE),"")</f>
        <v/>
      </c>
      <c r="I31" s="4" t="str">
        <f>IF($D31=I$4,$F31*IF($B31="Common",7,1)*IF($B31="Uncommon",2,1)/40/VLOOKUP("Units Per - "&amp;$D31,Lookup!$A$2:$D$10014,4,FALSE),"")</f>
        <v/>
      </c>
      <c r="J31" s="4" t="str">
        <f>IF($D31=J$4,$F31*IF($B31="Common",7,1)*IF($B31="Uncommon",2,1)/40/VLOOKUP("Units Per - "&amp;$D31,Lookup!$A$2:$D$10014,4,FALSE),"")</f>
        <v/>
      </c>
      <c r="K31" s="4" t="str">
        <f>IF($D31=K$4,$F31*IF($B31="Common",7,1)*IF($B31="Uncommon",2,1)/40/VLOOKUP("Units Per - "&amp;$D31,Lookup!$A$2:$D$10014,4,FALSE),"")</f>
        <v/>
      </c>
      <c r="L31" s="4" t="str">
        <f>IF($D31=L$4,$F31*IF($B31="Common",7,1)*IF($B31="Uncommon",2,1)/40/VLOOKUP("Units Per - "&amp;$D31,Lookup!$A$2:$D$10014,4,FALSE),"")</f>
        <v/>
      </c>
      <c r="M31" s="4">
        <f>IF($D31=M$4,$F31*IF($B31="Common",7,1)*IF($B31="Uncommon",2,1)/40/VLOOKUP("Units Per - "&amp;$D31,Lookup!$A$2:$D$10014,4,FALSE),"")</f>
        <v>6.9999999999999993E-3</v>
      </c>
      <c r="N31" s="4" t="str">
        <f>IF($D31=N$4,$F31*IF($B31="Common",7,1)*IF($B31="Uncommon",2,1)/40/VLOOKUP("Units Per - "&amp;$D31,Lookup!$A$2:$D$10014,4,FALSE),"")</f>
        <v/>
      </c>
      <c r="O31" s="4" t="str">
        <f>IF($D31=O$4,$F31*IF($B31="Common",7,1)*IF($B31="Uncommon",2,1)/40/VLOOKUP("Units Per - "&amp;$D31,Lookup!$A$2:$D$10014,4,FALSE),"")</f>
        <v/>
      </c>
      <c r="P31" s="4" t="str">
        <f>IF($D31=P$4,$F31*IF($B31="Common",7,1)*IF($B31="Uncommon",2,1)/40/VLOOKUP("Units Per - "&amp;$D31,Lookup!$A$2:$D$10014,4,FALSE),"")</f>
        <v/>
      </c>
      <c r="Q31" s="4" t="str">
        <f>IF($D31=Q$4,$F31*IF($B31="Common",7,1)*IF($B31="Uncommon",2,1)/40/VLOOKUP("Units Per - "&amp;$D31,Lookup!$A$2:$D$10014,4,FALSE),"")</f>
        <v/>
      </c>
      <c r="R31" s="4" t="str">
        <f>IF($D31=R$4,$F31*IF($B31="Common",7,1)*IF($B31="Uncommon",2,1)/40/VLOOKUP("Units Per - "&amp;$D31,Lookup!$A$2:$D$10014,4,FALSE),"")</f>
        <v/>
      </c>
    </row>
    <row r="32" spans="1:18" x14ac:dyDescent="0.25">
      <c r="A32">
        <v>2021</v>
      </c>
      <c r="B32" t="s">
        <v>32</v>
      </c>
      <c r="C32" t="s">
        <v>121</v>
      </c>
      <c r="D32" t="s">
        <v>9</v>
      </c>
      <c r="E32" t="str">
        <f>IF(ISBLANK($D32),"",VLOOKUP("TG Abbrev - "&amp;$D32,Lookup!$A$2:$D$10014,4,FALSE))</f>
        <v>Dwarven Steel</v>
      </c>
      <c r="F32" s="3">
        <f>IF(ISBLANK($D32),"",IF($D32="Bar",VALUE(LEFT($C32,(FIND(" ",$C32,1)-1))),VLOOKUP("Units - "&amp;$D32&amp;" "&amp;B32,Lookup!$A$2:$D$10014,4,FALSE)))</f>
        <v>1</v>
      </c>
      <c r="G32" s="4" t="str">
        <f>IF($D32=G$4,$F32*IF($B32="Common",7,1)*IF($B32="Uncommon",2,1)/40/VLOOKUP("Units Per - "&amp;$D32,Lookup!$A$2:$D$10014,4,FALSE),"")</f>
        <v/>
      </c>
      <c r="H32" s="4" t="str">
        <f>IF($D32=H$4,$F32*IF($B32="Common",7,1)*IF($B32="Uncommon",2,1)/40/VLOOKUP("Units Per - "&amp;$D32,Lookup!$A$2:$D$10014,4,FALSE),"")</f>
        <v/>
      </c>
      <c r="I32" s="4" t="str">
        <f>IF($D32=I$4,$F32*IF($B32="Common",7,1)*IF($B32="Uncommon",2,1)/40/VLOOKUP("Units Per - "&amp;$D32,Lookup!$A$2:$D$10014,4,FALSE),"")</f>
        <v/>
      </c>
      <c r="J32" s="4" t="str">
        <f>IF($D32=J$4,$F32*IF($B32="Common",7,1)*IF($B32="Uncommon",2,1)/40/VLOOKUP("Units Per - "&amp;$D32,Lookup!$A$2:$D$10014,4,FALSE),"")</f>
        <v/>
      </c>
      <c r="K32" s="4">
        <f>IF($D32=K$4,$F32*IF($B32="Common",7,1)*IF($B32="Uncommon",2,1)/40/VLOOKUP("Units Per - "&amp;$D32,Lookup!$A$2:$D$10014,4,FALSE),"")</f>
        <v>6.9999999999999993E-3</v>
      </c>
      <c r="L32" s="4" t="str">
        <f>IF($D32=L$4,$F32*IF($B32="Common",7,1)*IF($B32="Uncommon",2,1)/40/VLOOKUP("Units Per - "&amp;$D32,Lookup!$A$2:$D$10014,4,FALSE),"")</f>
        <v/>
      </c>
      <c r="M32" s="4" t="str">
        <f>IF($D32=M$4,$F32*IF($B32="Common",7,1)*IF($B32="Uncommon",2,1)/40/VLOOKUP("Units Per - "&amp;$D32,Lookup!$A$2:$D$10014,4,FALSE),"")</f>
        <v/>
      </c>
      <c r="N32" s="4" t="str">
        <f>IF($D32=N$4,$F32*IF($B32="Common",7,1)*IF($B32="Uncommon",2,1)/40/VLOOKUP("Units Per - "&amp;$D32,Lookup!$A$2:$D$10014,4,FALSE),"")</f>
        <v/>
      </c>
      <c r="O32" s="4" t="str">
        <f>IF($D32=O$4,$F32*IF($B32="Common",7,1)*IF($B32="Uncommon",2,1)/40/VLOOKUP("Units Per - "&amp;$D32,Lookup!$A$2:$D$10014,4,FALSE),"")</f>
        <v/>
      </c>
      <c r="P32" s="4" t="str">
        <f>IF($D32=P$4,$F32*IF($B32="Common",7,1)*IF($B32="Uncommon",2,1)/40/VLOOKUP("Units Per - "&amp;$D32,Lookup!$A$2:$D$10014,4,FALSE),"")</f>
        <v/>
      </c>
      <c r="Q32" s="4" t="str">
        <f>IF($D32=Q$4,$F32*IF($B32="Common",7,1)*IF($B32="Uncommon",2,1)/40/VLOOKUP("Units Per - "&amp;$D32,Lookup!$A$2:$D$10014,4,FALSE),"")</f>
        <v/>
      </c>
      <c r="R32" s="4" t="str">
        <f>IF($D32=R$4,$F32*IF($B32="Common",7,1)*IF($B32="Uncommon",2,1)/40/VLOOKUP("Units Per - "&amp;$D32,Lookup!$A$2:$D$10014,4,FALSE),"")</f>
        <v/>
      </c>
    </row>
    <row r="33" spans="1:18" x14ac:dyDescent="0.25">
      <c r="A33">
        <v>2021</v>
      </c>
      <c r="B33" t="s">
        <v>32</v>
      </c>
      <c r="C33" t="s">
        <v>122</v>
      </c>
      <c r="D33" t="s">
        <v>7</v>
      </c>
      <c r="E33" t="str">
        <f>IF(ISBLANK($D33),"",VLOOKUP("TG Abbrev - "&amp;$D33,Lookup!$A$2:$D$10014,4,FALSE))</f>
        <v>Darkwood Plank</v>
      </c>
      <c r="F33" s="3">
        <f>IF(ISBLANK($D33),"",IF($D33="Bar",VALUE(LEFT($C33,(FIND(" ",$C33,1)-1))),VLOOKUP("Units - "&amp;$D33&amp;" "&amp;B33,Lookup!$A$2:$D$10014,4,FALSE)))</f>
        <v>1</v>
      </c>
      <c r="G33" s="4" t="str">
        <f>IF($D33=G$4,$F33*IF($B33="Common",7,1)*IF($B33="Uncommon",2,1)/40/VLOOKUP("Units Per - "&amp;$D33,Lookup!$A$2:$D$10014,4,FALSE),"")</f>
        <v/>
      </c>
      <c r="H33" s="4" t="str">
        <f>IF($D33=H$4,$F33*IF($B33="Common",7,1)*IF($B33="Uncommon",2,1)/40/VLOOKUP("Units Per - "&amp;$D33,Lookup!$A$2:$D$10014,4,FALSE),"")</f>
        <v/>
      </c>
      <c r="I33" s="4" t="str">
        <f>IF($D33=I$4,$F33*IF($B33="Common",7,1)*IF($B33="Uncommon",2,1)/40/VLOOKUP("Units Per - "&amp;$D33,Lookup!$A$2:$D$10014,4,FALSE),"")</f>
        <v/>
      </c>
      <c r="J33" s="4">
        <f>IF($D33=J$4,$F33*IF($B33="Common",7,1)*IF($B33="Uncommon",2,1)/40/VLOOKUP("Units Per - "&amp;$D33,Lookup!$A$2:$D$10014,4,FALSE),"")</f>
        <v>6.9999999999999993E-3</v>
      </c>
      <c r="K33" s="4" t="str">
        <f>IF($D33=K$4,$F33*IF($B33="Common",7,1)*IF($B33="Uncommon",2,1)/40/VLOOKUP("Units Per - "&amp;$D33,Lookup!$A$2:$D$10014,4,FALSE),"")</f>
        <v/>
      </c>
      <c r="L33" s="4" t="str">
        <f>IF($D33=L$4,$F33*IF($B33="Common",7,1)*IF($B33="Uncommon",2,1)/40/VLOOKUP("Units Per - "&amp;$D33,Lookup!$A$2:$D$10014,4,FALSE),"")</f>
        <v/>
      </c>
      <c r="M33" s="4" t="str">
        <f>IF($D33=M$4,$F33*IF($B33="Common",7,1)*IF($B33="Uncommon",2,1)/40/VLOOKUP("Units Per - "&amp;$D33,Lookup!$A$2:$D$10014,4,FALSE),"")</f>
        <v/>
      </c>
      <c r="N33" s="4" t="str">
        <f>IF($D33=N$4,$F33*IF($B33="Common",7,1)*IF($B33="Uncommon",2,1)/40/VLOOKUP("Units Per - "&amp;$D33,Lookup!$A$2:$D$10014,4,FALSE),"")</f>
        <v/>
      </c>
      <c r="O33" s="4" t="str">
        <f>IF($D33=O$4,$F33*IF($B33="Common",7,1)*IF($B33="Uncommon",2,1)/40/VLOOKUP("Units Per - "&amp;$D33,Lookup!$A$2:$D$10014,4,FALSE),"")</f>
        <v/>
      </c>
      <c r="P33" s="4" t="str">
        <f>IF($D33=P$4,$F33*IF($B33="Common",7,1)*IF($B33="Uncommon",2,1)/40/VLOOKUP("Units Per - "&amp;$D33,Lookup!$A$2:$D$10014,4,FALSE),"")</f>
        <v/>
      </c>
      <c r="Q33" s="4" t="str">
        <f>IF($D33=Q$4,$F33*IF($B33="Common",7,1)*IF($B33="Uncommon",2,1)/40/VLOOKUP("Units Per - "&amp;$D33,Lookup!$A$2:$D$10014,4,FALSE),"")</f>
        <v/>
      </c>
      <c r="R33" s="4" t="str">
        <f>IF($D33=R$4,$F33*IF($B33="Common",7,1)*IF($B33="Uncommon",2,1)/40/VLOOKUP("Units Per - "&amp;$D33,Lookup!$A$2:$D$10014,4,FALSE),"")</f>
        <v/>
      </c>
    </row>
    <row r="34" spans="1:18" x14ac:dyDescent="0.25">
      <c r="A34">
        <v>2021</v>
      </c>
      <c r="B34" t="s">
        <v>32</v>
      </c>
      <c r="C34" t="s">
        <v>123</v>
      </c>
      <c r="D34" t="s">
        <v>7</v>
      </c>
      <c r="E34" t="str">
        <f>IF(ISBLANK($D34),"",VLOOKUP("TG Abbrev - "&amp;$D34,Lookup!$A$2:$D$10014,4,FALSE))</f>
        <v>Darkwood Plank</v>
      </c>
      <c r="F34" s="3">
        <f>IF(ISBLANK($D34),"",IF($D34="Bar",VALUE(LEFT($C34,(FIND(" ",$C34,1)-1))),VLOOKUP("Units - "&amp;$D34&amp;" "&amp;B34,Lookup!$A$2:$D$10014,4,FALSE)))</f>
        <v>1</v>
      </c>
      <c r="G34" s="4" t="str">
        <f>IF($D34=G$4,$F34*IF($B34="Common",7,1)*IF($B34="Uncommon",2,1)/40/VLOOKUP("Units Per - "&amp;$D34,Lookup!$A$2:$D$10014,4,FALSE),"")</f>
        <v/>
      </c>
      <c r="H34" s="4" t="str">
        <f>IF($D34=H$4,$F34*IF($B34="Common",7,1)*IF($B34="Uncommon",2,1)/40/VLOOKUP("Units Per - "&amp;$D34,Lookup!$A$2:$D$10014,4,FALSE),"")</f>
        <v/>
      </c>
      <c r="I34" s="4" t="str">
        <f>IF($D34=I$4,$F34*IF($B34="Common",7,1)*IF($B34="Uncommon",2,1)/40/VLOOKUP("Units Per - "&amp;$D34,Lookup!$A$2:$D$10014,4,FALSE),"")</f>
        <v/>
      </c>
      <c r="J34" s="4">
        <f>IF($D34=J$4,$F34*IF($B34="Common",7,1)*IF($B34="Uncommon",2,1)/40/VLOOKUP("Units Per - "&amp;$D34,Lookup!$A$2:$D$10014,4,FALSE),"")</f>
        <v>6.9999999999999993E-3</v>
      </c>
      <c r="K34" s="4" t="str">
        <f>IF($D34=K$4,$F34*IF($B34="Common",7,1)*IF($B34="Uncommon",2,1)/40/VLOOKUP("Units Per - "&amp;$D34,Lookup!$A$2:$D$10014,4,FALSE),"")</f>
        <v/>
      </c>
      <c r="L34" s="4" t="str">
        <f>IF($D34=L$4,$F34*IF($B34="Common",7,1)*IF($B34="Uncommon",2,1)/40/VLOOKUP("Units Per - "&amp;$D34,Lookup!$A$2:$D$10014,4,FALSE),"")</f>
        <v/>
      </c>
      <c r="M34" s="4" t="str">
        <f>IF($D34=M$4,$F34*IF($B34="Common",7,1)*IF($B34="Uncommon",2,1)/40/VLOOKUP("Units Per - "&amp;$D34,Lookup!$A$2:$D$10014,4,FALSE),"")</f>
        <v/>
      </c>
      <c r="N34" s="4" t="str">
        <f>IF($D34=N$4,$F34*IF($B34="Common",7,1)*IF($B34="Uncommon",2,1)/40/VLOOKUP("Units Per - "&amp;$D34,Lookup!$A$2:$D$10014,4,FALSE),"")</f>
        <v/>
      </c>
      <c r="O34" s="4" t="str">
        <f>IF($D34=O$4,$F34*IF($B34="Common",7,1)*IF($B34="Uncommon",2,1)/40/VLOOKUP("Units Per - "&amp;$D34,Lookup!$A$2:$D$10014,4,FALSE),"")</f>
        <v/>
      </c>
      <c r="P34" s="4" t="str">
        <f>IF($D34=P$4,$F34*IF($B34="Common",7,1)*IF($B34="Uncommon",2,1)/40/VLOOKUP("Units Per - "&amp;$D34,Lookup!$A$2:$D$10014,4,FALSE),"")</f>
        <v/>
      </c>
      <c r="Q34" s="4" t="str">
        <f>IF($D34=Q$4,$F34*IF($B34="Common",7,1)*IF($B34="Uncommon",2,1)/40/VLOOKUP("Units Per - "&amp;$D34,Lookup!$A$2:$D$10014,4,FALSE),"")</f>
        <v/>
      </c>
      <c r="R34" s="4" t="str">
        <f>IF($D34=R$4,$F34*IF($B34="Common",7,1)*IF($B34="Uncommon",2,1)/40/VLOOKUP("Units Per - "&amp;$D34,Lookup!$A$2:$D$10014,4,FALSE),"")</f>
        <v/>
      </c>
    </row>
    <row r="35" spans="1:18" x14ac:dyDescent="0.25">
      <c r="A35">
        <v>2021</v>
      </c>
      <c r="B35" t="s">
        <v>32</v>
      </c>
      <c r="C35" t="s">
        <v>124</v>
      </c>
      <c r="D35" t="s">
        <v>27</v>
      </c>
      <c r="E35" t="str">
        <f>IF(ISBLANK($D35),"",VLOOKUP("TG Abbrev - "&amp;$D35,Lookup!$A$2:$D$10014,4,FALSE))</f>
        <v>Philosopher's Stone</v>
      </c>
      <c r="F35" s="3">
        <f>IF(ISBLANK($D35),"",IF($D35="Bar",VALUE(LEFT($C35,(FIND(" ",$C35,1)-1))),VLOOKUP("Units - "&amp;$D35&amp;" "&amp;B35,Lookup!$A$2:$D$10014,4,FALSE)))</f>
        <v>1</v>
      </c>
      <c r="G35" s="4" t="str">
        <f>IF($D35=G$4,$F35*IF($B35="Common",7,1)*IF($B35="Uncommon",2,1)/40/VLOOKUP("Units Per - "&amp;$D35,Lookup!$A$2:$D$10014,4,FALSE),"")</f>
        <v/>
      </c>
      <c r="H35" s="4" t="str">
        <f>IF($D35=H$4,$F35*IF($B35="Common",7,1)*IF($B35="Uncommon",2,1)/40/VLOOKUP("Units Per - "&amp;$D35,Lookup!$A$2:$D$10014,4,FALSE),"")</f>
        <v/>
      </c>
      <c r="I35" s="4" t="str">
        <f>IF($D35=I$4,$F35*IF($B35="Common",7,1)*IF($B35="Uncommon",2,1)/40/VLOOKUP("Units Per - "&amp;$D35,Lookup!$A$2:$D$10014,4,FALSE),"")</f>
        <v/>
      </c>
      <c r="J35" s="4" t="str">
        <f>IF($D35=J$4,$F35*IF($B35="Common",7,1)*IF($B35="Uncommon",2,1)/40/VLOOKUP("Units Per - "&amp;$D35,Lookup!$A$2:$D$10014,4,FALSE),"")</f>
        <v/>
      </c>
      <c r="K35" s="4" t="str">
        <f>IF($D35=K$4,$F35*IF($B35="Common",7,1)*IF($B35="Uncommon",2,1)/40/VLOOKUP("Units Per - "&amp;$D35,Lookup!$A$2:$D$10014,4,FALSE),"")</f>
        <v/>
      </c>
      <c r="L35" s="4" t="str">
        <f>IF($D35=L$4,$F35*IF($B35="Common",7,1)*IF($B35="Uncommon",2,1)/40/VLOOKUP("Units Per - "&amp;$D35,Lookup!$A$2:$D$10014,4,FALSE),"")</f>
        <v/>
      </c>
      <c r="M35" s="4" t="str">
        <f>IF($D35=M$4,$F35*IF($B35="Common",7,1)*IF($B35="Uncommon",2,1)/40/VLOOKUP("Units Per - "&amp;$D35,Lookup!$A$2:$D$10014,4,FALSE),"")</f>
        <v/>
      </c>
      <c r="N35" s="4" t="str">
        <f>IF($D35=N$4,$F35*IF($B35="Common",7,1)*IF($B35="Uncommon",2,1)/40/VLOOKUP("Units Per - "&amp;$D35,Lookup!$A$2:$D$10014,4,FALSE),"")</f>
        <v/>
      </c>
      <c r="O35" s="4" t="str">
        <f>IF($D35=O$4,$F35*IF($B35="Common",7,1)*IF($B35="Uncommon",2,1)/40/VLOOKUP("Units Per - "&amp;$D35,Lookup!$A$2:$D$10014,4,FALSE),"")</f>
        <v/>
      </c>
      <c r="P35" s="4" t="str">
        <f>IF($D35=P$4,$F35*IF($B35="Common",7,1)*IF($B35="Uncommon",2,1)/40/VLOOKUP("Units Per - "&amp;$D35,Lookup!$A$2:$D$10014,4,FALSE),"")</f>
        <v/>
      </c>
      <c r="Q35" s="4">
        <f>IF($D35=Q$4,$F35*IF($B35="Common",7,1)*IF($B35="Uncommon",2,1)/40/VLOOKUP("Units Per - "&amp;$D35,Lookup!$A$2:$D$10014,4,FALSE),"")</f>
        <v>6.9999999999999993E-3</v>
      </c>
      <c r="R35" s="4" t="str">
        <f>IF($D35=R$4,$F35*IF($B35="Common",7,1)*IF($B35="Uncommon",2,1)/40/VLOOKUP("Units Per - "&amp;$D35,Lookup!$A$2:$D$10014,4,FALSE),"")</f>
        <v/>
      </c>
    </row>
    <row r="36" spans="1:18" x14ac:dyDescent="0.25">
      <c r="A36">
        <v>2021</v>
      </c>
      <c r="B36" t="s">
        <v>32</v>
      </c>
      <c r="C36" t="s">
        <v>125</v>
      </c>
      <c r="D36" t="s">
        <v>29</v>
      </c>
      <c r="E36" t="str">
        <f>IF(ISBLANK($D36),"",VLOOKUP("TG Abbrev - "&amp;$D36,Lookup!$A$2:$D$10014,4,FALSE))</f>
        <v>Alchemist's Ink</v>
      </c>
      <c r="F36" s="3">
        <f>IF(ISBLANK($D36),"",IF($D36="Bar",VALUE(LEFT($C36,(FIND(" ",$C36,1)-1))),VLOOKUP("Units - "&amp;$D36&amp;" "&amp;B36,Lookup!$A$2:$D$10014,4,FALSE)))</f>
        <v>1</v>
      </c>
      <c r="G36" s="4">
        <f>IF($D36=G$4,$F36*IF($B36="Common",7,1)*IF($B36="Uncommon",2,1)/40/VLOOKUP("Units Per - "&amp;$D36,Lookup!$A$2:$D$10014,4,FALSE),"")</f>
        <v>6.9999999999999993E-3</v>
      </c>
      <c r="H36" s="4" t="str">
        <f>IF($D36=H$4,$F36*IF($B36="Common",7,1)*IF($B36="Uncommon",2,1)/40/VLOOKUP("Units Per - "&amp;$D36,Lookup!$A$2:$D$10014,4,FALSE),"")</f>
        <v/>
      </c>
      <c r="I36" s="4" t="str">
        <f>IF($D36=I$4,$F36*IF($B36="Common",7,1)*IF($B36="Uncommon",2,1)/40/VLOOKUP("Units Per - "&amp;$D36,Lookup!$A$2:$D$10014,4,FALSE),"")</f>
        <v/>
      </c>
      <c r="J36" s="4" t="str">
        <f>IF($D36=J$4,$F36*IF($B36="Common",7,1)*IF($B36="Uncommon",2,1)/40/VLOOKUP("Units Per - "&amp;$D36,Lookup!$A$2:$D$10014,4,FALSE),"")</f>
        <v/>
      </c>
      <c r="K36" s="4" t="str">
        <f>IF($D36=K$4,$F36*IF($B36="Common",7,1)*IF($B36="Uncommon",2,1)/40/VLOOKUP("Units Per - "&amp;$D36,Lookup!$A$2:$D$10014,4,FALSE),"")</f>
        <v/>
      </c>
      <c r="L36" s="4" t="str">
        <f>IF($D36=L$4,$F36*IF($B36="Common",7,1)*IF($B36="Uncommon",2,1)/40/VLOOKUP("Units Per - "&amp;$D36,Lookup!$A$2:$D$10014,4,FALSE),"")</f>
        <v/>
      </c>
      <c r="M36" s="4" t="str">
        <f>IF($D36=M$4,$F36*IF($B36="Common",7,1)*IF($B36="Uncommon",2,1)/40/VLOOKUP("Units Per - "&amp;$D36,Lookup!$A$2:$D$10014,4,FALSE),"")</f>
        <v/>
      </c>
      <c r="N36" s="4" t="str">
        <f>IF($D36=N$4,$F36*IF($B36="Common",7,1)*IF($B36="Uncommon",2,1)/40/VLOOKUP("Units Per - "&amp;$D36,Lookup!$A$2:$D$10014,4,FALSE),"")</f>
        <v/>
      </c>
      <c r="O36" s="4" t="str">
        <f>IF($D36=O$4,$F36*IF($B36="Common",7,1)*IF($B36="Uncommon",2,1)/40/VLOOKUP("Units Per - "&amp;$D36,Lookup!$A$2:$D$10014,4,FALSE),"")</f>
        <v/>
      </c>
      <c r="P36" s="4" t="str">
        <f>IF($D36=P$4,$F36*IF($B36="Common",7,1)*IF($B36="Uncommon",2,1)/40/VLOOKUP("Units Per - "&amp;$D36,Lookup!$A$2:$D$10014,4,FALSE),"")</f>
        <v/>
      </c>
      <c r="Q36" s="4" t="str">
        <f>IF($D36=Q$4,$F36*IF($B36="Common",7,1)*IF($B36="Uncommon",2,1)/40/VLOOKUP("Units Per - "&amp;$D36,Lookup!$A$2:$D$10014,4,FALSE),"")</f>
        <v/>
      </c>
      <c r="R36" s="4" t="str">
        <f>IF($D36=R$4,$F36*IF($B36="Common",7,1)*IF($B36="Uncommon",2,1)/40/VLOOKUP("Units Per - "&amp;$D36,Lookup!$A$2:$D$10014,4,FALSE),"")</f>
        <v/>
      </c>
    </row>
    <row r="37" spans="1:18" x14ac:dyDescent="0.25">
      <c r="A37">
        <v>2021</v>
      </c>
      <c r="B37" t="s">
        <v>32</v>
      </c>
      <c r="C37" t="s">
        <v>126</v>
      </c>
      <c r="D37" t="s">
        <v>29</v>
      </c>
      <c r="E37" t="str">
        <f>IF(ISBLANK($D37),"",VLOOKUP("TG Abbrev - "&amp;$D37,Lookup!$A$2:$D$10014,4,FALSE))</f>
        <v>Alchemist's Ink</v>
      </c>
      <c r="F37" s="3">
        <f>IF(ISBLANK($D37),"",IF($D37="Bar",VALUE(LEFT($C37,(FIND(" ",$C37,1)-1))),VLOOKUP("Units - "&amp;$D37&amp;" "&amp;B37,Lookup!$A$2:$D$10014,4,FALSE)))</f>
        <v>1</v>
      </c>
      <c r="G37" s="4">
        <f>IF($D37=G$4,$F37*IF($B37="Common",7,1)*IF($B37="Uncommon",2,1)/40/VLOOKUP("Units Per - "&amp;$D37,Lookup!$A$2:$D$10014,4,FALSE),"")</f>
        <v>6.9999999999999993E-3</v>
      </c>
      <c r="H37" s="4" t="str">
        <f>IF($D37=H$4,$F37*IF($B37="Common",7,1)*IF($B37="Uncommon",2,1)/40/VLOOKUP("Units Per - "&amp;$D37,Lookup!$A$2:$D$10014,4,FALSE),"")</f>
        <v/>
      </c>
      <c r="I37" s="4" t="str">
        <f>IF($D37=I$4,$F37*IF($B37="Common",7,1)*IF($B37="Uncommon",2,1)/40/VLOOKUP("Units Per - "&amp;$D37,Lookup!$A$2:$D$10014,4,FALSE),"")</f>
        <v/>
      </c>
      <c r="J37" s="4" t="str">
        <f>IF($D37=J$4,$F37*IF($B37="Common",7,1)*IF($B37="Uncommon",2,1)/40/VLOOKUP("Units Per - "&amp;$D37,Lookup!$A$2:$D$10014,4,FALSE),"")</f>
        <v/>
      </c>
      <c r="K37" s="4" t="str">
        <f>IF($D37=K$4,$F37*IF($B37="Common",7,1)*IF($B37="Uncommon",2,1)/40/VLOOKUP("Units Per - "&amp;$D37,Lookup!$A$2:$D$10014,4,FALSE),"")</f>
        <v/>
      </c>
      <c r="L37" s="4" t="str">
        <f>IF($D37=L$4,$F37*IF($B37="Common",7,1)*IF($B37="Uncommon",2,1)/40/VLOOKUP("Units Per - "&amp;$D37,Lookup!$A$2:$D$10014,4,FALSE),"")</f>
        <v/>
      </c>
      <c r="M37" s="4" t="str">
        <f>IF($D37=M$4,$F37*IF($B37="Common",7,1)*IF($B37="Uncommon",2,1)/40/VLOOKUP("Units Per - "&amp;$D37,Lookup!$A$2:$D$10014,4,FALSE),"")</f>
        <v/>
      </c>
      <c r="N37" s="4" t="str">
        <f>IF($D37=N$4,$F37*IF($B37="Common",7,1)*IF($B37="Uncommon",2,1)/40/VLOOKUP("Units Per - "&amp;$D37,Lookup!$A$2:$D$10014,4,FALSE),"")</f>
        <v/>
      </c>
      <c r="O37" s="4" t="str">
        <f>IF($D37=O$4,$F37*IF($B37="Common",7,1)*IF($B37="Uncommon",2,1)/40/VLOOKUP("Units Per - "&amp;$D37,Lookup!$A$2:$D$10014,4,FALSE),"")</f>
        <v/>
      </c>
      <c r="P37" s="4" t="str">
        <f>IF($D37=P$4,$F37*IF($B37="Common",7,1)*IF($B37="Uncommon",2,1)/40/VLOOKUP("Units Per - "&amp;$D37,Lookup!$A$2:$D$10014,4,FALSE),"")</f>
        <v/>
      </c>
      <c r="Q37" s="4" t="str">
        <f>IF($D37=Q$4,$F37*IF($B37="Common",7,1)*IF($B37="Uncommon",2,1)/40/VLOOKUP("Units Per - "&amp;$D37,Lookup!$A$2:$D$10014,4,FALSE),"")</f>
        <v/>
      </c>
      <c r="R37" s="4" t="str">
        <f>IF($D37=R$4,$F37*IF($B37="Common",7,1)*IF($B37="Uncommon",2,1)/40/VLOOKUP("Units Per - "&amp;$D37,Lookup!$A$2:$D$10014,4,FALSE),"")</f>
        <v/>
      </c>
    </row>
    <row r="38" spans="1:18" x14ac:dyDescent="0.25">
      <c r="A38">
        <v>2021</v>
      </c>
      <c r="B38" t="s">
        <v>32</v>
      </c>
      <c r="C38" t="s">
        <v>127</v>
      </c>
      <c r="D38" t="s">
        <v>27</v>
      </c>
      <c r="E38" t="str">
        <f>IF(ISBLANK($D38),"",VLOOKUP("TG Abbrev - "&amp;$D38,Lookup!$A$2:$D$10014,4,FALSE))</f>
        <v>Philosopher's Stone</v>
      </c>
      <c r="F38" s="3">
        <f>IF(ISBLANK($D38),"",IF($D38="Bar",VALUE(LEFT($C38,(FIND(" ",$C38,1)-1))),VLOOKUP("Units - "&amp;$D38&amp;" "&amp;B38,Lookup!$A$2:$D$10014,4,FALSE)))</f>
        <v>1</v>
      </c>
      <c r="G38" s="4" t="str">
        <f>IF($D38=G$4,$F38*IF($B38="Common",7,1)*IF($B38="Uncommon",2,1)/40/VLOOKUP("Units Per - "&amp;$D38,Lookup!$A$2:$D$10014,4,FALSE),"")</f>
        <v/>
      </c>
      <c r="H38" s="4" t="str">
        <f>IF($D38=H$4,$F38*IF($B38="Common",7,1)*IF($B38="Uncommon",2,1)/40/VLOOKUP("Units Per - "&amp;$D38,Lookup!$A$2:$D$10014,4,FALSE),"")</f>
        <v/>
      </c>
      <c r="I38" s="4" t="str">
        <f>IF($D38=I$4,$F38*IF($B38="Common",7,1)*IF($B38="Uncommon",2,1)/40/VLOOKUP("Units Per - "&amp;$D38,Lookup!$A$2:$D$10014,4,FALSE),"")</f>
        <v/>
      </c>
      <c r="J38" s="4" t="str">
        <f>IF($D38=J$4,$F38*IF($B38="Common",7,1)*IF($B38="Uncommon",2,1)/40/VLOOKUP("Units Per - "&amp;$D38,Lookup!$A$2:$D$10014,4,FALSE),"")</f>
        <v/>
      </c>
      <c r="K38" s="4" t="str">
        <f>IF($D38=K$4,$F38*IF($B38="Common",7,1)*IF($B38="Uncommon",2,1)/40/VLOOKUP("Units Per - "&amp;$D38,Lookup!$A$2:$D$10014,4,FALSE),"")</f>
        <v/>
      </c>
      <c r="L38" s="4" t="str">
        <f>IF($D38=L$4,$F38*IF($B38="Common",7,1)*IF($B38="Uncommon",2,1)/40/VLOOKUP("Units Per - "&amp;$D38,Lookup!$A$2:$D$10014,4,FALSE),"")</f>
        <v/>
      </c>
      <c r="M38" s="4" t="str">
        <f>IF($D38=M$4,$F38*IF($B38="Common",7,1)*IF($B38="Uncommon",2,1)/40/VLOOKUP("Units Per - "&amp;$D38,Lookup!$A$2:$D$10014,4,FALSE),"")</f>
        <v/>
      </c>
      <c r="N38" s="4" t="str">
        <f>IF($D38=N$4,$F38*IF($B38="Common",7,1)*IF($B38="Uncommon",2,1)/40/VLOOKUP("Units Per - "&amp;$D38,Lookup!$A$2:$D$10014,4,FALSE),"")</f>
        <v/>
      </c>
      <c r="O38" s="4" t="str">
        <f>IF($D38=O$4,$F38*IF($B38="Common",7,1)*IF($B38="Uncommon",2,1)/40/VLOOKUP("Units Per - "&amp;$D38,Lookup!$A$2:$D$10014,4,FALSE),"")</f>
        <v/>
      </c>
      <c r="P38" s="4" t="str">
        <f>IF($D38=P$4,$F38*IF($B38="Common",7,1)*IF($B38="Uncommon",2,1)/40/VLOOKUP("Units Per - "&amp;$D38,Lookup!$A$2:$D$10014,4,FALSE),"")</f>
        <v/>
      </c>
      <c r="Q38" s="4">
        <f>IF($D38=Q$4,$F38*IF($B38="Common",7,1)*IF($B38="Uncommon",2,1)/40/VLOOKUP("Units Per - "&amp;$D38,Lookup!$A$2:$D$10014,4,FALSE),"")</f>
        <v>6.9999999999999993E-3</v>
      </c>
      <c r="R38" s="4" t="str">
        <f>IF($D38=R$4,$F38*IF($B38="Common",7,1)*IF($B38="Uncommon",2,1)/40/VLOOKUP("Units Per - "&amp;$D38,Lookup!$A$2:$D$10014,4,FALSE),"")</f>
        <v/>
      </c>
    </row>
    <row r="39" spans="1:18" x14ac:dyDescent="0.25">
      <c r="A39">
        <v>2021</v>
      </c>
      <c r="B39" t="s">
        <v>32</v>
      </c>
      <c r="C39" t="s">
        <v>128</v>
      </c>
      <c r="D39" t="s">
        <v>30</v>
      </c>
      <c r="E39" t="str">
        <f>IF(ISBLANK($D39),"",VLOOKUP("TG Abbrev - "&amp;$D39,Lookup!$A$2:$D$10014,4,FALSE))</f>
        <v>Alchemist's Parchment</v>
      </c>
      <c r="F39" s="3">
        <f>IF(ISBLANK($D39),"",IF($D39="Bar",VALUE(LEFT($C39,(FIND(" ",$C39,1)-1))),VLOOKUP("Units - "&amp;$D39&amp;" "&amp;B39,Lookup!$A$2:$D$10014,4,FALSE)))</f>
        <v>1</v>
      </c>
      <c r="G39" s="4" t="str">
        <f>IF($D39=G$4,$F39*IF($B39="Common",7,1)*IF($B39="Uncommon",2,1)/40/VLOOKUP("Units Per - "&amp;$D39,Lookup!$A$2:$D$10014,4,FALSE),"")</f>
        <v/>
      </c>
      <c r="H39" s="4">
        <f>IF($D39=H$4,$F39*IF($B39="Common",7,1)*IF($B39="Uncommon",2,1)/40/VLOOKUP("Units Per - "&amp;$D39,Lookup!$A$2:$D$10014,4,FALSE),"")</f>
        <v>6.9999999999999993E-3</v>
      </c>
      <c r="I39" s="4" t="str">
        <f>IF($D39=I$4,$F39*IF($B39="Common",7,1)*IF($B39="Uncommon",2,1)/40/VLOOKUP("Units Per - "&amp;$D39,Lookup!$A$2:$D$10014,4,FALSE),"")</f>
        <v/>
      </c>
      <c r="J39" s="4" t="str">
        <f>IF($D39=J$4,$F39*IF($B39="Common",7,1)*IF($B39="Uncommon",2,1)/40/VLOOKUP("Units Per - "&amp;$D39,Lookup!$A$2:$D$10014,4,FALSE),"")</f>
        <v/>
      </c>
      <c r="K39" s="4" t="str">
        <f>IF($D39=K$4,$F39*IF($B39="Common",7,1)*IF($B39="Uncommon",2,1)/40/VLOOKUP("Units Per - "&amp;$D39,Lookup!$A$2:$D$10014,4,FALSE),"")</f>
        <v/>
      </c>
      <c r="L39" s="4" t="str">
        <f>IF($D39=L$4,$F39*IF($B39="Common",7,1)*IF($B39="Uncommon",2,1)/40/VLOOKUP("Units Per - "&amp;$D39,Lookup!$A$2:$D$10014,4,FALSE),"")</f>
        <v/>
      </c>
      <c r="M39" s="4" t="str">
        <f>IF($D39=M$4,$F39*IF($B39="Common",7,1)*IF($B39="Uncommon",2,1)/40/VLOOKUP("Units Per - "&amp;$D39,Lookup!$A$2:$D$10014,4,FALSE),"")</f>
        <v/>
      </c>
      <c r="N39" s="4" t="str">
        <f>IF($D39=N$4,$F39*IF($B39="Common",7,1)*IF($B39="Uncommon",2,1)/40/VLOOKUP("Units Per - "&amp;$D39,Lookup!$A$2:$D$10014,4,FALSE),"")</f>
        <v/>
      </c>
      <c r="O39" s="4" t="str">
        <f>IF($D39=O$4,$F39*IF($B39="Common",7,1)*IF($B39="Uncommon",2,1)/40/VLOOKUP("Units Per - "&amp;$D39,Lookup!$A$2:$D$10014,4,FALSE),"")</f>
        <v/>
      </c>
      <c r="P39" s="4" t="str">
        <f>IF($D39=P$4,$F39*IF($B39="Common",7,1)*IF($B39="Uncommon",2,1)/40/VLOOKUP("Units Per - "&amp;$D39,Lookup!$A$2:$D$10014,4,FALSE),"")</f>
        <v/>
      </c>
      <c r="Q39" s="4" t="str">
        <f>IF($D39=Q$4,$F39*IF($B39="Common",7,1)*IF($B39="Uncommon",2,1)/40/VLOOKUP("Units Per - "&amp;$D39,Lookup!$A$2:$D$10014,4,FALSE),"")</f>
        <v/>
      </c>
      <c r="R39" s="4" t="str">
        <f>IF($D39=R$4,$F39*IF($B39="Common",7,1)*IF($B39="Uncommon",2,1)/40/VLOOKUP("Units Per - "&amp;$D39,Lookup!$A$2:$D$10014,4,FALSE),"")</f>
        <v/>
      </c>
    </row>
    <row r="40" spans="1:18" x14ac:dyDescent="0.25">
      <c r="A40">
        <v>2021</v>
      </c>
      <c r="B40" t="s">
        <v>32</v>
      </c>
      <c r="C40" t="s">
        <v>129</v>
      </c>
      <c r="D40" t="s">
        <v>30</v>
      </c>
      <c r="E40" t="str">
        <f>IF(ISBLANK($D40),"",VLOOKUP("TG Abbrev - "&amp;$D40,Lookup!$A$2:$D$10014,4,FALSE))</f>
        <v>Alchemist's Parchment</v>
      </c>
      <c r="F40" s="3">
        <f>IF(ISBLANK($D40),"",IF($D40="Bar",VALUE(LEFT($C40,(FIND(" ",$C40,1)-1))),VLOOKUP("Units - "&amp;$D40&amp;" "&amp;B40,Lookup!$A$2:$D$10014,4,FALSE)))</f>
        <v>1</v>
      </c>
      <c r="G40" s="4" t="str">
        <f>IF($D40=G$4,$F40*IF($B40="Common",7,1)*IF($B40="Uncommon",2,1)/40/VLOOKUP("Units Per - "&amp;$D40,Lookup!$A$2:$D$10014,4,FALSE),"")</f>
        <v/>
      </c>
      <c r="H40" s="4">
        <f>IF($D40=H$4,$F40*IF($B40="Common",7,1)*IF($B40="Uncommon",2,1)/40/VLOOKUP("Units Per - "&amp;$D40,Lookup!$A$2:$D$10014,4,FALSE),"")</f>
        <v>6.9999999999999993E-3</v>
      </c>
      <c r="I40" s="4" t="str">
        <f>IF($D40=I$4,$F40*IF($B40="Common",7,1)*IF($B40="Uncommon",2,1)/40/VLOOKUP("Units Per - "&amp;$D40,Lookup!$A$2:$D$10014,4,FALSE),"")</f>
        <v/>
      </c>
      <c r="J40" s="4" t="str">
        <f>IF($D40=J$4,$F40*IF($B40="Common",7,1)*IF($B40="Uncommon",2,1)/40/VLOOKUP("Units Per - "&amp;$D40,Lookup!$A$2:$D$10014,4,FALSE),"")</f>
        <v/>
      </c>
      <c r="K40" s="4" t="str">
        <f>IF($D40=K$4,$F40*IF($B40="Common",7,1)*IF($B40="Uncommon",2,1)/40/VLOOKUP("Units Per - "&amp;$D40,Lookup!$A$2:$D$10014,4,FALSE),"")</f>
        <v/>
      </c>
      <c r="L40" s="4" t="str">
        <f>IF($D40=L$4,$F40*IF($B40="Common",7,1)*IF($B40="Uncommon",2,1)/40/VLOOKUP("Units Per - "&amp;$D40,Lookup!$A$2:$D$10014,4,FALSE),"")</f>
        <v/>
      </c>
      <c r="M40" s="4" t="str">
        <f>IF($D40=M$4,$F40*IF($B40="Common",7,1)*IF($B40="Uncommon",2,1)/40/VLOOKUP("Units Per - "&amp;$D40,Lookup!$A$2:$D$10014,4,FALSE),"")</f>
        <v/>
      </c>
      <c r="N40" s="4" t="str">
        <f>IF($D40=N$4,$F40*IF($B40="Common",7,1)*IF($B40="Uncommon",2,1)/40/VLOOKUP("Units Per - "&amp;$D40,Lookup!$A$2:$D$10014,4,FALSE),"")</f>
        <v/>
      </c>
      <c r="O40" s="4" t="str">
        <f>IF($D40=O$4,$F40*IF($B40="Common",7,1)*IF($B40="Uncommon",2,1)/40/VLOOKUP("Units Per - "&amp;$D40,Lookup!$A$2:$D$10014,4,FALSE),"")</f>
        <v/>
      </c>
      <c r="P40" s="4" t="str">
        <f>IF($D40=P$4,$F40*IF($B40="Common",7,1)*IF($B40="Uncommon",2,1)/40/VLOOKUP("Units Per - "&amp;$D40,Lookup!$A$2:$D$10014,4,FALSE),"")</f>
        <v/>
      </c>
      <c r="Q40" s="4" t="str">
        <f>IF($D40=Q$4,$F40*IF($B40="Common",7,1)*IF($B40="Uncommon",2,1)/40/VLOOKUP("Units Per - "&amp;$D40,Lookup!$A$2:$D$10014,4,FALSE),"")</f>
        <v/>
      </c>
      <c r="R40" s="4" t="str">
        <f>IF($D40=R$4,$F40*IF($B40="Common",7,1)*IF($B40="Uncommon",2,1)/40/VLOOKUP("Units Per - "&amp;$D40,Lookup!$A$2:$D$10014,4,FALSE),"")</f>
        <v/>
      </c>
    </row>
    <row r="41" spans="1:18" x14ac:dyDescent="0.25">
      <c r="A41">
        <v>2021</v>
      </c>
      <c r="B41" t="s">
        <v>32</v>
      </c>
      <c r="C41" t="s">
        <v>130</v>
      </c>
      <c r="D41" t="s">
        <v>30</v>
      </c>
      <c r="E41" t="str">
        <f>IF(ISBLANK($D41),"",VLOOKUP("TG Abbrev - "&amp;$D41,Lookup!$A$2:$D$10014,4,FALSE))</f>
        <v>Alchemist's Parchment</v>
      </c>
      <c r="F41" s="3">
        <f>IF(ISBLANK($D41),"",IF($D41="Bar",VALUE(LEFT($C41,(FIND(" ",$C41,1)-1))),VLOOKUP("Units - "&amp;$D41&amp;" "&amp;B41,Lookup!$A$2:$D$10014,4,FALSE)))</f>
        <v>1</v>
      </c>
      <c r="G41" s="4" t="str">
        <f>IF($D41=G$4,$F41*IF($B41="Common",7,1)*IF($B41="Uncommon",2,1)/40/VLOOKUP("Units Per - "&amp;$D41,Lookup!$A$2:$D$10014,4,FALSE),"")</f>
        <v/>
      </c>
      <c r="H41" s="4">
        <f>IF($D41=H$4,$F41*IF($B41="Common",7,1)*IF($B41="Uncommon",2,1)/40/VLOOKUP("Units Per - "&amp;$D41,Lookup!$A$2:$D$10014,4,FALSE),"")</f>
        <v>6.9999999999999993E-3</v>
      </c>
      <c r="I41" s="4" t="str">
        <f>IF($D41=I$4,$F41*IF($B41="Common",7,1)*IF($B41="Uncommon",2,1)/40/VLOOKUP("Units Per - "&amp;$D41,Lookup!$A$2:$D$10014,4,FALSE),"")</f>
        <v/>
      </c>
      <c r="J41" s="4" t="str">
        <f>IF($D41=J$4,$F41*IF($B41="Common",7,1)*IF($B41="Uncommon",2,1)/40/VLOOKUP("Units Per - "&amp;$D41,Lookup!$A$2:$D$10014,4,FALSE),"")</f>
        <v/>
      </c>
      <c r="K41" s="4" t="str">
        <f>IF($D41=K$4,$F41*IF($B41="Common",7,1)*IF($B41="Uncommon",2,1)/40/VLOOKUP("Units Per - "&amp;$D41,Lookup!$A$2:$D$10014,4,FALSE),"")</f>
        <v/>
      </c>
      <c r="L41" s="4" t="str">
        <f>IF($D41=L$4,$F41*IF($B41="Common",7,1)*IF($B41="Uncommon",2,1)/40/VLOOKUP("Units Per - "&amp;$D41,Lookup!$A$2:$D$10014,4,FALSE),"")</f>
        <v/>
      </c>
      <c r="M41" s="4" t="str">
        <f>IF($D41=M$4,$F41*IF($B41="Common",7,1)*IF($B41="Uncommon",2,1)/40/VLOOKUP("Units Per - "&amp;$D41,Lookup!$A$2:$D$10014,4,FALSE),"")</f>
        <v/>
      </c>
      <c r="N41" s="4" t="str">
        <f>IF($D41=N$4,$F41*IF($B41="Common",7,1)*IF($B41="Uncommon",2,1)/40/VLOOKUP("Units Per - "&amp;$D41,Lookup!$A$2:$D$10014,4,FALSE),"")</f>
        <v/>
      </c>
      <c r="O41" s="4" t="str">
        <f>IF($D41=O$4,$F41*IF($B41="Common",7,1)*IF($B41="Uncommon",2,1)/40/VLOOKUP("Units Per - "&amp;$D41,Lookup!$A$2:$D$10014,4,FALSE),"")</f>
        <v/>
      </c>
      <c r="P41" s="4" t="str">
        <f>IF($D41=P$4,$F41*IF($B41="Common",7,1)*IF($B41="Uncommon",2,1)/40/VLOOKUP("Units Per - "&amp;$D41,Lookup!$A$2:$D$10014,4,FALSE),"")</f>
        <v/>
      </c>
      <c r="Q41" s="4" t="str">
        <f>IF($D41=Q$4,$F41*IF($B41="Common",7,1)*IF($B41="Uncommon",2,1)/40/VLOOKUP("Units Per - "&amp;$D41,Lookup!$A$2:$D$10014,4,FALSE),"")</f>
        <v/>
      </c>
      <c r="R41" s="4" t="str">
        <f>IF($D41=R$4,$F41*IF($B41="Common",7,1)*IF($B41="Uncommon",2,1)/40/VLOOKUP("Units Per - "&amp;$D41,Lookup!$A$2:$D$10014,4,FALSE),"")</f>
        <v/>
      </c>
    </row>
    <row r="42" spans="1:18" x14ac:dyDescent="0.25">
      <c r="A42">
        <v>2021</v>
      </c>
      <c r="B42" t="s">
        <v>32</v>
      </c>
      <c r="C42" t="s">
        <v>131</v>
      </c>
      <c r="D42" t="s">
        <v>25</v>
      </c>
      <c r="E42" t="str">
        <f>IF(ISBLANK($D42),"",VLOOKUP("TG Abbrev - "&amp;$D42,Lookup!$A$2:$D$10014,4,FALSE))</f>
        <v>Mystic Silk</v>
      </c>
      <c r="F42" s="3">
        <f>IF(ISBLANK($D42),"",IF($D42="Bar",VALUE(LEFT($C42,(FIND(" ",$C42,1)-1))),VLOOKUP("Units - "&amp;$D42&amp;" "&amp;B42,Lookup!$A$2:$D$10014,4,FALSE)))</f>
        <v>1</v>
      </c>
      <c r="G42" s="4" t="str">
        <f>IF($D42=G$4,$F42*IF($B42="Common",7,1)*IF($B42="Uncommon",2,1)/40/VLOOKUP("Units Per - "&amp;$D42,Lookup!$A$2:$D$10014,4,FALSE),"")</f>
        <v/>
      </c>
      <c r="H42" s="4" t="str">
        <f>IF($D42=H$4,$F42*IF($B42="Common",7,1)*IF($B42="Uncommon",2,1)/40/VLOOKUP("Units Per - "&amp;$D42,Lookup!$A$2:$D$10014,4,FALSE),"")</f>
        <v/>
      </c>
      <c r="I42" s="4" t="str">
        <f>IF($D42=I$4,$F42*IF($B42="Common",7,1)*IF($B42="Uncommon",2,1)/40/VLOOKUP("Units Per - "&amp;$D42,Lookup!$A$2:$D$10014,4,FALSE),"")</f>
        <v/>
      </c>
      <c r="J42" s="4" t="str">
        <f>IF($D42=J$4,$F42*IF($B42="Common",7,1)*IF($B42="Uncommon",2,1)/40/VLOOKUP("Units Per - "&amp;$D42,Lookup!$A$2:$D$10014,4,FALSE),"")</f>
        <v/>
      </c>
      <c r="K42" s="4" t="str">
        <f>IF($D42=K$4,$F42*IF($B42="Common",7,1)*IF($B42="Uncommon",2,1)/40/VLOOKUP("Units Per - "&amp;$D42,Lookup!$A$2:$D$10014,4,FALSE),"")</f>
        <v/>
      </c>
      <c r="L42" s="4" t="str">
        <f>IF($D42=L$4,$F42*IF($B42="Common",7,1)*IF($B42="Uncommon",2,1)/40/VLOOKUP("Units Per - "&amp;$D42,Lookup!$A$2:$D$10014,4,FALSE),"")</f>
        <v/>
      </c>
      <c r="M42" s="4" t="str">
        <f>IF($D42=M$4,$F42*IF($B42="Common",7,1)*IF($B42="Uncommon",2,1)/40/VLOOKUP("Units Per - "&amp;$D42,Lookup!$A$2:$D$10014,4,FALSE),"")</f>
        <v/>
      </c>
      <c r="N42" s="4" t="str">
        <f>IF($D42=N$4,$F42*IF($B42="Common",7,1)*IF($B42="Uncommon",2,1)/40/VLOOKUP("Units Per - "&amp;$D42,Lookup!$A$2:$D$10014,4,FALSE),"")</f>
        <v/>
      </c>
      <c r="O42" s="4">
        <f>IF($D42=O$4,$F42*IF($B42="Common",7,1)*IF($B42="Uncommon",2,1)/40/VLOOKUP("Units Per - "&amp;$D42,Lookup!$A$2:$D$10014,4,FALSE),"")</f>
        <v>6.9999999999999993E-3</v>
      </c>
      <c r="P42" s="4" t="str">
        <f>IF($D42=P$4,$F42*IF($B42="Common",7,1)*IF($B42="Uncommon",2,1)/40/VLOOKUP("Units Per - "&amp;$D42,Lookup!$A$2:$D$10014,4,FALSE),"")</f>
        <v/>
      </c>
      <c r="Q42" s="4" t="str">
        <f>IF($D42=Q$4,$F42*IF($B42="Common",7,1)*IF($B42="Uncommon",2,1)/40/VLOOKUP("Units Per - "&amp;$D42,Lookup!$A$2:$D$10014,4,FALSE),"")</f>
        <v/>
      </c>
      <c r="R42" s="4" t="str">
        <f>IF($D42=R$4,$F42*IF($B42="Common",7,1)*IF($B42="Uncommon",2,1)/40/VLOOKUP("Units Per - "&amp;$D42,Lookup!$A$2:$D$10014,4,FALSE),"")</f>
        <v/>
      </c>
    </row>
    <row r="43" spans="1:18" x14ac:dyDescent="0.25">
      <c r="A43">
        <v>2021</v>
      </c>
      <c r="B43" t="s">
        <v>32</v>
      </c>
      <c r="C43" t="s">
        <v>132</v>
      </c>
      <c r="D43" t="s">
        <v>24</v>
      </c>
      <c r="E43" t="str">
        <f>IF(ISBLANK($D43),"",VLOOKUP("TG Abbrev - "&amp;$D43,Lookup!$A$2:$D$10014,4,FALSE))</f>
        <v>Minotaur Hide</v>
      </c>
      <c r="F43" s="3">
        <f>IF(ISBLANK($D43),"",IF($D43="Bar",VALUE(LEFT($C43,(FIND(" ",$C43,1)-1))),VLOOKUP("Units - "&amp;$D43&amp;" "&amp;B43,Lookup!$A$2:$D$10014,4,FALSE)))</f>
        <v>1</v>
      </c>
      <c r="G43" s="4" t="str">
        <f>IF($D43=G$4,$F43*IF($B43="Common",7,1)*IF($B43="Uncommon",2,1)/40/VLOOKUP("Units Per - "&amp;$D43,Lookup!$A$2:$D$10014,4,FALSE),"")</f>
        <v/>
      </c>
      <c r="H43" s="4" t="str">
        <f>IF($D43=H$4,$F43*IF($B43="Common",7,1)*IF($B43="Uncommon",2,1)/40/VLOOKUP("Units Per - "&amp;$D43,Lookup!$A$2:$D$10014,4,FALSE),"")</f>
        <v/>
      </c>
      <c r="I43" s="4" t="str">
        <f>IF($D43=I$4,$F43*IF($B43="Common",7,1)*IF($B43="Uncommon",2,1)/40/VLOOKUP("Units Per - "&amp;$D43,Lookup!$A$2:$D$10014,4,FALSE),"")</f>
        <v/>
      </c>
      <c r="J43" s="4" t="str">
        <f>IF($D43=J$4,$F43*IF($B43="Common",7,1)*IF($B43="Uncommon",2,1)/40/VLOOKUP("Units Per - "&amp;$D43,Lookup!$A$2:$D$10014,4,FALSE),"")</f>
        <v/>
      </c>
      <c r="K43" s="4" t="str">
        <f>IF($D43=K$4,$F43*IF($B43="Common",7,1)*IF($B43="Uncommon",2,1)/40/VLOOKUP("Units Per - "&amp;$D43,Lookup!$A$2:$D$10014,4,FALSE),"")</f>
        <v/>
      </c>
      <c r="L43" s="4" t="str">
        <f>IF($D43=L$4,$F43*IF($B43="Common",7,1)*IF($B43="Uncommon",2,1)/40/VLOOKUP("Units Per - "&amp;$D43,Lookup!$A$2:$D$10014,4,FALSE),"")</f>
        <v/>
      </c>
      <c r="M43" s="4" t="str">
        <f>IF($D43=M$4,$F43*IF($B43="Common",7,1)*IF($B43="Uncommon",2,1)/40/VLOOKUP("Units Per - "&amp;$D43,Lookup!$A$2:$D$10014,4,FALSE),"")</f>
        <v/>
      </c>
      <c r="N43" s="4">
        <f>IF($D43=N$4,$F43*IF($B43="Common",7,1)*IF($B43="Uncommon",2,1)/40/VLOOKUP("Units Per - "&amp;$D43,Lookup!$A$2:$D$10014,4,FALSE),"")</f>
        <v>6.9999999999999993E-3</v>
      </c>
      <c r="O43" s="4" t="str">
        <f>IF($D43=O$4,$F43*IF($B43="Common",7,1)*IF($B43="Uncommon",2,1)/40/VLOOKUP("Units Per - "&amp;$D43,Lookup!$A$2:$D$10014,4,FALSE),"")</f>
        <v/>
      </c>
      <c r="P43" s="4" t="str">
        <f>IF($D43=P$4,$F43*IF($B43="Common",7,1)*IF($B43="Uncommon",2,1)/40/VLOOKUP("Units Per - "&amp;$D43,Lookup!$A$2:$D$10014,4,FALSE),"")</f>
        <v/>
      </c>
      <c r="Q43" s="4" t="str">
        <f>IF($D43=Q$4,$F43*IF($B43="Common",7,1)*IF($B43="Uncommon",2,1)/40/VLOOKUP("Units Per - "&amp;$D43,Lookup!$A$2:$D$10014,4,FALSE),"")</f>
        <v/>
      </c>
      <c r="R43" s="4" t="str">
        <f>IF($D43=R$4,$F43*IF($B43="Common",7,1)*IF($B43="Uncommon",2,1)/40/VLOOKUP("Units Per - "&amp;$D43,Lookup!$A$2:$D$10014,4,FALSE),"")</f>
        <v/>
      </c>
    </row>
    <row r="44" spans="1:18" x14ac:dyDescent="0.25">
      <c r="A44">
        <v>2021</v>
      </c>
      <c r="B44" t="s">
        <v>32</v>
      </c>
      <c r="C44" t="s">
        <v>214</v>
      </c>
      <c r="D44" t="s">
        <v>25</v>
      </c>
      <c r="E44" t="str">
        <f>IF(ISBLANK($D44),"",VLOOKUP("TG Abbrev - "&amp;$D44,Lookup!$A$2:$D$10014,4,FALSE))</f>
        <v>Mystic Silk</v>
      </c>
      <c r="F44" s="3">
        <f>IF(ISBLANK($D44),"",IF($D44="Bar",VALUE(LEFT($C44,(FIND(" ",$C44,1)-1))),VLOOKUP("Units - "&amp;$D44&amp;" "&amp;B44,Lookup!$A$2:$D$10014,4,FALSE)))</f>
        <v>1</v>
      </c>
      <c r="G44" s="4" t="str">
        <f>IF($D44=G$4,$F44*IF($B44="Common",7,1)*IF($B44="Uncommon",2,1)/40/VLOOKUP("Units Per - "&amp;$D44,Lookup!$A$2:$D$10014,4,FALSE),"")</f>
        <v/>
      </c>
      <c r="H44" s="4" t="str">
        <f>IF($D44=H$4,$F44*IF($B44="Common",7,1)*IF($B44="Uncommon",2,1)/40/VLOOKUP("Units Per - "&amp;$D44,Lookup!$A$2:$D$10014,4,FALSE),"")</f>
        <v/>
      </c>
      <c r="I44" s="4" t="str">
        <f>IF($D44=I$4,$F44*IF($B44="Common",7,1)*IF($B44="Uncommon",2,1)/40/VLOOKUP("Units Per - "&amp;$D44,Lookup!$A$2:$D$10014,4,FALSE),"")</f>
        <v/>
      </c>
      <c r="J44" s="4" t="str">
        <f>IF($D44=J$4,$F44*IF($B44="Common",7,1)*IF($B44="Uncommon",2,1)/40/VLOOKUP("Units Per - "&amp;$D44,Lookup!$A$2:$D$10014,4,FALSE),"")</f>
        <v/>
      </c>
      <c r="K44" s="4" t="str">
        <f>IF($D44=K$4,$F44*IF($B44="Common",7,1)*IF($B44="Uncommon",2,1)/40/VLOOKUP("Units Per - "&amp;$D44,Lookup!$A$2:$D$10014,4,FALSE),"")</f>
        <v/>
      </c>
      <c r="L44" s="4" t="str">
        <f>IF($D44=L$4,$F44*IF($B44="Common",7,1)*IF($B44="Uncommon",2,1)/40/VLOOKUP("Units Per - "&amp;$D44,Lookup!$A$2:$D$10014,4,FALSE),"")</f>
        <v/>
      </c>
      <c r="M44" s="4" t="str">
        <f>IF($D44=M$4,$F44*IF($B44="Common",7,1)*IF($B44="Uncommon",2,1)/40/VLOOKUP("Units Per - "&amp;$D44,Lookup!$A$2:$D$10014,4,FALSE),"")</f>
        <v/>
      </c>
      <c r="N44" s="4" t="str">
        <f>IF($D44=N$4,$F44*IF($B44="Common",7,1)*IF($B44="Uncommon",2,1)/40/VLOOKUP("Units Per - "&amp;$D44,Lookup!$A$2:$D$10014,4,FALSE),"")</f>
        <v/>
      </c>
      <c r="O44" s="4">
        <f>IF($D44=O$4,$F44*IF($B44="Common",7,1)*IF($B44="Uncommon",2,1)/40/VLOOKUP("Units Per - "&amp;$D44,Lookup!$A$2:$D$10014,4,FALSE),"")</f>
        <v>6.9999999999999993E-3</v>
      </c>
      <c r="P44" s="4" t="str">
        <f>IF($D44=P$4,$F44*IF($B44="Common",7,1)*IF($B44="Uncommon",2,1)/40/VLOOKUP("Units Per - "&amp;$D44,Lookup!$A$2:$D$10014,4,FALSE),"")</f>
        <v/>
      </c>
      <c r="Q44" s="4" t="str">
        <f>IF($D44=Q$4,$F44*IF($B44="Common",7,1)*IF($B44="Uncommon",2,1)/40/VLOOKUP("Units Per - "&amp;$D44,Lookup!$A$2:$D$10014,4,FALSE),"")</f>
        <v/>
      </c>
      <c r="R44" s="4" t="str">
        <f>IF($D44=R$4,$F44*IF($B44="Common",7,1)*IF($B44="Uncommon",2,1)/40/VLOOKUP("Units Per - "&amp;$D44,Lookup!$A$2:$D$10014,4,FALSE),"")</f>
        <v/>
      </c>
    </row>
    <row r="45" spans="1:18" x14ac:dyDescent="0.25">
      <c r="A45">
        <v>2021</v>
      </c>
      <c r="B45" t="s">
        <v>33</v>
      </c>
      <c r="C45" t="s">
        <v>133</v>
      </c>
      <c r="D45" t="s">
        <v>6</v>
      </c>
      <c r="E45" t="str">
        <f>IF(ISBLANK($D45),"",VLOOKUP("TG Abbrev - "&amp;$D45,Lookup!$A$2:$D$10014,4,FALSE))</f>
        <v>1,000 GP Gold Bar</v>
      </c>
      <c r="F45" s="3">
        <f>IF(ISBLANK($D45),"",IF($D45="Bar",VALUE(LEFT($C45,(FIND(" ",$C45,1)-1))),VLOOKUP("Units - "&amp;$D45&amp;" "&amp;B45,Lookup!$A$2:$D$10014,4,FALSE)))</f>
        <v>100</v>
      </c>
      <c r="G45" s="4" t="str">
        <f>IF($D45=G$4,$F45*IF($B45="Common",7,1)*IF($B45="Uncommon",2,1)/40/VLOOKUP("Units Per - "&amp;$D45,Lookup!$A$2:$D$10014,4,FALSE),"")</f>
        <v/>
      </c>
      <c r="H45" s="4" t="str">
        <f>IF($D45=H$4,$F45*IF($B45="Common",7,1)*IF($B45="Uncommon",2,1)/40/VLOOKUP("Units Per - "&amp;$D45,Lookup!$A$2:$D$10014,4,FALSE),"")</f>
        <v/>
      </c>
      <c r="I45" s="4" t="str">
        <f>IF($D45=I$4,$F45*IF($B45="Common",7,1)*IF($B45="Uncommon",2,1)/40/VLOOKUP("Units Per - "&amp;$D45,Lookup!$A$2:$D$10014,4,FALSE),"")</f>
        <v/>
      </c>
      <c r="J45" s="4" t="str">
        <f>IF($D45=J$4,$F45*IF($B45="Common",7,1)*IF($B45="Uncommon",2,1)/40/VLOOKUP("Units Per - "&amp;$D45,Lookup!$A$2:$D$10014,4,FALSE),"")</f>
        <v/>
      </c>
      <c r="K45" s="4" t="str">
        <f>IF($D45=K$4,$F45*IF($B45="Common",7,1)*IF($B45="Uncommon",2,1)/40/VLOOKUP("Units Per - "&amp;$D45,Lookup!$A$2:$D$10014,4,FALSE),"")</f>
        <v/>
      </c>
      <c r="L45" s="4" t="str">
        <f>IF($D45=L$4,$F45*IF($B45="Common",7,1)*IF($B45="Uncommon",2,1)/40/VLOOKUP("Units Per - "&amp;$D45,Lookup!$A$2:$D$10014,4,FALSE),"")</f>
        <v/>
      </c>
      <c r="M45" s="4" t="str">
        <f>IF($D45=M$4,$F45*IF($B45="Common",7,1)*IF($B45="Uncommon",2,1)/40/VLOOKUP("Units Per - "&amp;$D45,Lookup!$A$2:$D$10014,4,FALSE),"")</f>
        <v/>
      </c>
      <c r="N45" s="4" t="str">
        <f>IF($D45=N$4,$F45*IF($B45="Common",7,1)*IF($B45="Uncommon",2,1)/40/VLOOKUP("Units Per - "&amp;$D45,Lookup!$A$2:$D$10014,4,FALSE),"")</f>
        <v/>
      </c>
      <c r="O45" s="4" t="str">
        <f>IF($D45=O$4,$F45*IF($B45="Common",7,1)*IF($B45="Uncommon",2,1)/40/VLOOKUP("Units Per - "&amp;$D45,Lookup!$A$2:$D$10014,4,FALSE),"")</f>
        <v/>
      </c>
      <c r="P45" s="4" t="str">
        <f>IF($D45=P$4,$F45*IF($B45="Common",7,1)*IF($B45="Uncommon",2,1)/40/VLOOKUP("Units Per - "&amp;$D45,Lookup!$A$2:$D$10014,4,FALSE),"")</f>
        <v/>
      </c>
      <c r="Q45" s="4" t="str">
        <f>IF($D45=Q$4,$F45*IF($B45="Common",7,1)*IF($B45="Uncommon",2,1)/40/VLOOKUP("Units Per - "&amp;$D45,Lookup!$A$2:$D$10014,4,FALSE),"")</f>
        <v/>
      </c>
      <c r="R45" s="4">
        <f>IF($D45=R$4,$F45*IF($B45="Common",7,1)*IF($B45="Uncommon",2,1)/40/VLOOKUP("Units Per - "&amp;$D45,Lookup!$A$2:$D$10014,4,FALSE),"")</f>
        <v>5.0000000000000001E-3</v>
      </c>
    </row>
    <row r="46" spans="1:18" x14ac:dyDescent="0.25">
      <c r="A46">
        <v>2021</v>
      </c>
      <c r="B46" t="s">
        <v>33</v>
      </c>
      <c r="C46" t="s">
        <v>135</v>
      </c>
      <c r="D46" t="s">
        <v>6</v>
      </c>
      <c r="E46" t="str">
        <f>IF(ISBLANK($D46),"",VLOOKUP("TG Abbrev - "&amp;$D46,Lookup!$A$2:$D$10014,4,FALSE))</f>
        <v>1,000 GP Gold Bar</v>
      </c>
      <c r="F46" s="3">
        <f>IF(ISBLANK($D46),"",IF($D46="Bar",VALUE(LEFT($C46,(FIND(" ",$C46,1)-1))),VLOOKUP("Units - "&amp;$D46&amp;" "&amp;B46,Lookup!$A$2:$D$10014,4,FALSE)))</f>
        <v>150</v>
      </c>
      <c r="G46" s="4" t="str">
        <f>IF($D46=G$4,$F46*IF($B46="Common",7,1)*IF($B46="Uncommon",2,1)/40/VLOOKUP("Units Per - "&amp;$D46,Lookup!$A$2:$D$10014,4,FALSE),"")</f>
        <v/>
      </c>
      <c r="H46" s="4" t="str">
        <f>IF($D46=H$4,$F46*IF($B46="Common",7,1)*IF($B46="Uncommon",2,1)/40/VLOOKUP("Units Per - "&amp;$D46,Lookup!$A$2:$D$10014,4,FALSE),"")</f>
        <v/>
      </c>
      <c r="I46" s="4" t="str">
        <f>IF($D46=I$4,$F46*IF($B46="Common",7,1)*IF($B46="Uncommon",2,1)/40/VLOOKUP("Units Per - "&amp;$D46,Lookup!$A$2:$D$10014,4,FALSE),"")</f>
        <v/>
      </c>
      <c r="J46" s="4" t="str">
        <f>IF($D46=J$4,$F46*IF($B46="Common",7,1)*IF($B46="Uncommon",2,1)/40/VLOOKUP("Units Per - "&amp;$D46,Lookup!$A$2:$D$10014,4,FALSE),"")</f>
        <v/>
      </c>
      <c r="K46" s="4" t="str">
        <f>IF($D46=K$4,$F46*IF($B46="Common",7,1)*IF($B46="Uncommon",2,1)/40/VLOOKUP("Units Per - "&amp;$D46,Lookup!$A$2:$D$10014,4,FALSE),"")</f>
        <v/>
      </c>
      <c r="L46" s="4" t="str">
        <f>IF($D46=L$4,$F46*IF($B46="Common",7,1)*IF($B46="Uncommon",2,1)/40/VLOOKUP("Units Per - "&amp;$D46,Lookup!$A$2:$D$10014,4,FALSE),"")</f>
        <v/>
      </c>
      <c r="M46" s="4" t="str">
        <f>IF($D46=M$4,$F46*IF($B46="Common",7,1)*IF($B46="Uncommon",2,1)/40/VLOOKUP("Units Per - "&amp;$D46,Lookup!$A$2:$D$10014,4,FALSE),"")</f>
        <v/>
      </c>
      <c r="N46" s="4" t="str">
        <f>IF($D46=N$4,$F46*IF($B46="Common",7,1)*IF($B46="Uncommon",2,1)/40/VLOOKUP("Units Per - "&amp;$D46,Lookup!$A$2:$D$10014,4,FALSE),"")</f>
        <v/>
      </c>
      <c r="O46" s="4" t="str">
        <f>IF($D46=O$4,$F46*IF($B46="Common",7,1)*IF($B46="Uncommon",2,1)/40/VLOOKUP("Units Per - "&amp;$D46,Lookup!$A$2:$D$10014,4,FALSE),"")</f>
        <v/>
      </c>
      <c r="P46" s="4" t="str">
        <f>IF($D46=P$4,$F46*IF($B46="Common",7,1)*IF($B46="Uncommon",2,1)/40/VLOOKUP("Units Per - "&amp;$D46,Lookup!$A$2:$D$10014,4,FALSE),"")</f>
        <v/>
      </c>
      <c r="Q46" s="4" t="str">
        <f>IF($D46=Q$4,$F46*IF($B46="Common",7,1)*IF($B46="Uncommon",2,1)/40/VLOOKUP("Units Per - "&amp;$D46,Lookup!$A$2:$D$10014,4,FALSE),"")</f>
        <v/>
      </c>
      <c r="R46" s="4">
        <f>IF($D46=R$4,$F46*IF($B46="Common",7,1)*IF($B46="Uncommon",2,1)/40/VLOOKUP("Units Per - "&amp;$D46,Lookup!$A$2:$D$10014,4,FALSE),"")</f>
        <v>7.4999999999999997E-3</v>
      </c>
    </row>
    <row r="47" spans="1:18" x14ac:dyDescent="0.25">
      <c r="A47">
        <v>2021</v>
      </c>
      <c r="B47" t="s">
        <v>33</v>
      </c>
      <c r="C47" t="s">
        <v>210</v>
      </c>
      <c r="D47" t="s">
        <v>27</v>
      </c>
      <c r="E47" t="str">
        <f>IF(ISBLANK($D47),"",VLOOKUP("TG Abbrev - "&amp;$D47,Lookup!$A$2:$D$10014,4,FALSE))</f>
        <v>Philosopher's Stone</v>
      </c>
      <c r="F47" s="3">
        <f>IF(ISBLANK($D47),"",IF($D47="Bar",VALUE(LEFT($C47,(FIND(" ",$C47,1)-1))),VLOOKUP("Units - "&amp;$D47&amp;" "&amp;B47,Lookup!$A$2:$D$10014,4,FALSE)))</f>
        <v>3</v>
      </c>
      <c r="G47" s="4" t="str">
        <f>IF($D47=G$4,$F47*IF($B47="Common",7,1)*IF($B47="Uncommon",2,1)/40/VLOOKUP("Units Per - "&amp;$D47,Lookup!$A$2:$D$10014,4,FALSE),"")</f>
        <v/>
      </c>
      <c r="H47" s="4" t="str">
        <f>IF($D47=H$4,$F47*IF($B47="Common",7,1)*IF($B47="Uncommon",2,1)/40/VLOOKUP("Units Per - "&amp;$D47,Lookup!$A$2:$D$10014,4,FALSE),"")</f>
        <v/>
      </c>
      <c r="I47" s="4" t="str">
        <f>IF($D47=I$4,$F47*IF($B47="Common",7,1)*IF($B47="Uncommon",2,1)/40/VLOOKUP("Units Per - "&amp;$D47,Lookup!$A$2:$D$10014,4,FALSE),"")</f>
        <v/>
      </c>
      <c r="J47" s="4" t="str">
        <f>IF($D47=J$4,$F47*IF($B47="Common",7,1)*IF($B47="Uncommon",2,1)/40/VLOOKUP("Units Per - "&amp;$D47,Lookup!$A$2:$D$10014,4,FALSE),"")</f>
        <v/>
      </c>
      <c r="K47" s="4" t="str">
        <f>IF($D47=K$4,$F47*IF($B47="Common",7,1)*IF($B47="Uncommon",2,1)/40/VLOOKUP("Units Per - "&amp;$D47,Lookup!$A$2:$D$10014,4,FALSE),"")</f>
        <v/>
      </c>
      <c r="L47" s="4" t="str">
        <f>IF($D47=L$4,$F47*IF($B47="Common",7,1)*IF($B47="Uncommon",2,1)/40/VLOOKUP("Units Per - "&amp;$D47,Lookup!$A$2:$D$10014,4,FALSE),"")</f>
        <v/>
      </c>
      <c r="M47" s="4" t="str">
        <f>IF($D47=M$4,$F47*IF($B47="Common",7,1)*IF($B47="Uncommon",2,1)/40/VLOOKUP("Units Per - "&amp;$D47,Lookup!$A$2:$D$10014,4,FALSE),"")</f>
        <v/>
      </c>
      <c r="N47" s="4" t="str">
        <f>IF($D47=N$4,$F47*IF($B47="Common",7,1)*IF($B47="Uncommon",2,1)/40/VLOOKUP("Units Per - "&amp;$D47,Lookup!$A$2:$D$10014,4,FALSE),"")</f>
        <v/>
      </c>
      <c r="O47" s="4" t="str">
        <f>IF($D47=O$4,$F47*IF($B47="Common",7,1)*IF($B47="Uncommon",2,1)/40/VLOOKUP("Units Per - "&amp;$D47,Lookup!$A$2:$D$10014,4,FALSE),"")</f>
        <v/>
      </c>
      <c r="P47" s="4" t="str">
        <f>IF($D47=P$4,$F47*IF($B47="Common",7,1)*IF($B47="Uncommon",2,1)/40/VLOOKUP("Units Per - "&amp;$D47,Lookup!$A$2:$D$10014,4,FALSE),"")</f>
        <v/>
      </c>
      <c r="Q47" s="4">
        <f>IF($D47=Q$4,$F47*IF($B47="Common",7,1)*IF($B47="Uncommon",2,1)/40/VLOOKUP("Units Per - "&amp;$D47,Lookup!$A$2:$D$10014,4,FALSE),"")</f>
        <v>6.0000000000000001E-3</v>
      </c>
      <c r="R47" s="4" t="str">
        <f>IF($D47=R$4,$F47*IF($B47="Common",7,1)*IF($B47="Uncommon",2,1)/40/VLOOKUP("Units Per - "&amp;$D47,Lookup!$A$2:$D$10014,4,FALSE),"")</f>
        <v/>
      </c>
    </row>
    <row r="48" spans="1:18" x14ac:dyDescent="0.25">
      <c r="A48">
        <v>2021</v>
      </c>
      <c r="B48" t="s">
        <v>33</v>
      </c>
      <c r="C48" t="s">
        <v>136</v>
      </c>
      <c r="D48" t="s">
        <v>7</v>
      </c>
      <c r="E48" t="str">
        <f>IF(ISBLANK($D48),"",VLOOKUP("TG Abbrev - "&amp;$D48,Lookup!$A$2:$D$10014,4,FALSE))</f>
        <v>Darkwood Plank</v>
      </c>
      <c r="F48" s="3">
        <f>IF(ISBLANK($D48),"",IF($D48="Bar",VALUE(LEFT($C48,(FIND(" ",$C48,1)-1))),VLOOKUP("Units - "&amp;$D48&amp;" "&amp;B48,Lookup!$A$2:$D$10014,4,FALSE)))</f>
        <v>3</v>
      </c>
      <c r="G48" s="4" t="str">
        <f>IF($D48=G$4,$F48*IF($B48="Common",7,1)*IF($B48="Uncommon",2,1)/40/VLOOKUP("Units Per - "&amp;$D48,Lookup!$A$2:$D$10014,4,FALSE),"")</f>
        <v/>
      </c>
      <c r="H48" s="4" t="str">
        <f>IF($D48=H$4,$F48*IF($B48="Common",7,1)*IF($B48="Uncommon",2,1)/40/VLOOKUP("Units Per - "&amp;$D48,Lookup!$A$2:$D$10014,4,FALSE),"")</f>
        <v/>
      </c>
      <c r="I48" s="4" t="str">
        <f>IF($D48=I$4,$F48*IF($B48="Common",7,1)*IF($B48="Uncommon",2,1)/40/VLOOKUP("Units Per - "&amp;$D48,Lookup!$A$2:$D$10014,4,FALSE),"")</f>
        <v/>
      </c>
      <c r="J48" s="4">
        <f>IF($D48=J$4,$F48*IF($B48="Common",7,1)*IF($B48="Uncommon",2,1)/40/VLOOKUP("Units Per - "&amp;$D48,Lookup!$A$2:$D$10014,4,FALSE),"")</f>
        <v>6.0000000000000001E-3</v>
      </c>
      <c r="K48" s="4" t="str">
        <f>IF($D48=K$4,$F48*IF($B48="Common",7,1)*IF($B48="Uncommon",2,1)/40/VLOOKUP("Units Per - "&amp;$D48,Lookup!$A$2:$D$10014,4,FALSE),"")</f>
        <v/>
      </c>
      <c r="L48" s="4" t="str">
        <f>IF($D48=L$4,$F48*IF($B48="Common",7,1)*IF($B48="Uncommon",2,1)/40/VLOOKUP("Units Per - "&amp;$D48,Lookup!$A$2:$D$10014,4,FALSE),"")</f>
        <v/>
      </c>
      <c r="M48" s="4" t="str">
        <f>IF($D48=M$4,$F48*IF($B48="Common",7,1)*IF($B48="Uncommon",2,1)/40/VLOOKUP("Units Per - "&amp;$D48,Lookup!$A$2:$D$10014,4,FALSE),"")</f>
        <v/>
      </c>
      <c r="N48" s="4" t="str">
        <f>IF($D48=N$4,$F48*IF($B48="Common",7,1)*IF($B48="Uncommon",2,1)/40/VLOOKUP("Units Per - "&amp;$D48,Lookup!$A$2:$D$10014,4,FALSE),"")</f>
        <v/>
      </c>
      <c r="O48" s="4" t="str">
        <f>IF($D48=O$4,$F48*IF($B48="Common",7,1)*IF($B48="Uncommon",2,1)/40/VLOOKUP("Units Per - "&amp;$D48,Lookup!$A$2:$D$10014,4,FALSE),"")</f>
        <v/>
      </c>
      <c r="P48" s="4" t="str">
        <f>IF($D48=P$4,$F48*IF($B48="Common",7,1)*IF($B48="Uncommon",2,1)/40/VLOOKUP("Units Per - "&amp;$D48,Lookup!$A$2:$D$10014,4,FALSE),"")</f>
        <v/>
      </c>
      <c r="Q48" s="4" t="str">
        <f>IF($D48=Q$4,$F48*IF($B48="Common",7,1)*IF($B48="Uncommon",2,1)/40/VLOOKUP("Units Per - "&amp;$D48,Lookup!$A$2:$D$10014,4,FALSE),"")</f>
        <v/>
      </c>
      <c r="R48" s="4" t="str">
        <f>IF($D48=R$4,$F48*IF($B48="Common",7,1)*IF($B48="Uncommon",2,1)/40/VLOOKUP("Units Per - "&amp;$D48,Lookup!$A$2:$D$10014,4,FALSE),"")</f>
        <v/>
      </c>
    </row>
    <row r="49" spans="1:18" x14ac:dyDescent="0.25">
      <c r="A49">
        <v>2021</v>
      </c>
      <c r="B49" t="s">
        <v>33</v>
      </c>
      <c r="C49" t="s">
        <v>137</v>
      </c>
      <c r="D49" t="s">
        <v>25</v>
      </c>
      <c r="E49" t="str">
        <f>IF(ISBLANK($D49),"",VLOOKUP("TG Abbrev - "&amp;$D49,Lookup!$A$2:$D$10014,4,FALSE))</f>
        <v>Mystic Silk</v>
      </c>
      <c r="F49" s="3">
        <f>IF(ISBLANK($D49),"",IF($D49="Bar",VALUE(LEFT($C49,(FIND(" ",$C49,1)-1))),VLOOKUP("Units - "&amp;$D49&amp;" "&amp;B49,Lookup!$A$2:$D$10014,4,FALSE)))</f>
        <v>3</v>
      </c>
      <c r="G49" s="4" t="str">
        <f>IF($D49=G$4,$F49*IF($B49="Common",7,1)*IF($B49="Uncommon",2,1)/40/VLOOKUP("Units Per - "&amp;$D49,Lookup!$A$2:$D$10014,4,FALSE),"")</f>
        <v/>
      </c>
      <c r="H49" s="4" t="str">
        <f>IF($D49=H$4,$F49*IF($B49="Common",7,1)*IF($B49="Uncommon",2,1)/40/VLOOKUP("Units Per - "&amp;$D49,Lookup!$A$2:$D$10014,4,FALSE),"")</f>
        <v/>
      </c>
      <c r="I49" s="4" t="str">
        <f>IF($D49=I$4,$F49*IF($B49="Common",7,1)*IF($B49="Uncommon",2,1)/40/VLOOKUP("Units Per - "&amp;$D49,Lookup!$A$2:$D$10014,4,FALSE),"")</f>
        <v/>
      </c>
      <c r="J49" s="4" t="str">
        <f>IF($D49=J$4,$F49*IF($B49="Common",7,1)*IF($B49="Uncommon",2,1)/40/VLOOKUP("Units Per - "&amp;$D49,Lookup!$A$2:$D$10014,4,FALSE),"")</f>
        <v/>
      </c>
      <c r="K49" s="4" t="str">
        <f>IF($D49=K$4,$F49*IF($B49="Common",7,1)*IF($B49="Uncommon",2,1)/40/VLOOKUP("Units Per - "&amp;$D49,Lookup!$A$2:$D$10014,4,FALSE),"")</f>
        <v/>
      </c>
      <c r="L49" s="4" t="str">
        <f>IF($D49=L$4,$F49*IF($B49="Common",7,1)*IF($B49="Uncommon",2,1)/40/VLOOKUP("Units Per - "&amp;$D49,Lookup!$A$2:$D$10014,4,FALSE),"")</f>
        <v/>
      </c>
      <c r="M49" s="4" t="str">
        <f>IF($D49=M$4,$F49*IF($B49="Common",7,1)*IF($B49="Uncommon",2,1)/40/VLOOKUP("Units Per - "&amp;$D49,Lookup!$A$2:$D$10014,4,FALSE),"")</f>
        <v/>
      </c>
      <c r="N49" s="4" t="str">
        <f>IF($D49=N$4,$F49*IF($B49="Common",7,1)*IF($B49="Uncommon",2,1)/40/VLOOKUP("Units Per - "&amp;$D49,Lookup!$A$2:$D$10014,4,FALSE),"")</f>
        <v/>
      </c>
      <c r="O49" s="4">
        <f>IF($D49=O$4,$F49*IF($B49="Common",7,1)*IF($B49="Uncommon",2,1)/40/VLOOKUP("Units Per - "&amp;$D49,Lookup!$A$2:$D$10014,4,FALSE),"")</f>
        <v>6.0000000000000001E-3</v>
      </c>
      <c r="P49" s="4" t="str">
        <f>IF($D49=P$4,$F49*IF($B49="Common",7,1)*IF($B49="Uncommon",2,1)/40/VLOOKUP("Units Per - "&amp;$D49,Lookup!$A$2:$D$10014,4,FALSE),"")</f>
        <v/>
      </c>
      <c r="Q49" s="4" t="str">
        <f>IF($D49=Q$4,$F49*IF($B49="Common",7,1)*IF($B49="Uncommon",2,1)/40/VLOOKUP("Units Per - "&amp;$D49,Lookup!$A$2:$D$10014,4,FALSE),"")</f>
        <v/>
      </c>
      <c r="R49" s="4" t="str">
        <f>IF($D49=R$4,$F49*IF($B49="Common",7,1)*IF($B49="Uncommon",2,1)/40/VLOOKUP("Units Per - "&amp;$D49,Lookup!$A$2:$D$10014,4,FALSE),"")</f>
        <v/>
      </c>
    </row>
    <row r="50" spans="1:18" x14ac:dyDescent="0.25">
      <c r="A50">
        <v>2021</v>
      </c>
      <c r="B50" t="s">
        <v>33</v>
      </c>
      <c r="C50" t="s">
        <v>211</v>
      </c>
      <c r="D50" t="s">
        <v>27</v>
      </c>
      <c r="E50" t="str">
        <f>IF(ISBLANK($D50),"",VLOOKUP("TG Abbrev - "&amp;$D50,Lookup!$A$2:$D$10014,4,FALSE))</f>
        <v>Philosopher's Stone</v>
      </c>
      <c r="F50" s="3">
        <f>IF(ISBLANK($D50),"",IF($D50="Bar",VALUE(LEFT($C50,(FIND(" ",$C50,1)-1))),VLOOKUP("Units - "&amp;$D50&amp;" "&amp;B50,Lookup!$A$2:$D$10014,4,FALSE)))</f>
        <v>3</v>
      </c>
      <c r="G50" s="4" t="str">
        <f>IF($D50=G$4,$F50*IF($B50="Common",7,1)*IF($B50="Uncommon",2,1)/40/VLOOKUP("Units Per - "&amp;$D50,Lookup!$A$2:$D$10014,4,FALSE),"")</f>
        <v/>
      </c>
      <c r="H50" s="4" t="str">
        <f>IF($D50=H$4,$F50*IF($B50="Common",7,1)*IF($B50="Uncommon",2,1)/40/VLOOKUP("Units Per - "&amp;$D50,Lookup!$A$2:$D$10014,4,FALSE),"")</f>
        <v/>
      </c>
      <c r="I50" s="4" t="str">
        <f>IF($D50=I$4,$F50*IF($B50="Common",7,1)*IF($B50="Uncommon",2,1)/40/VLOOKUP("Units Per - "&amp;$D50,Lookup!$A$2:$D$10014,4,FALSE),"")</f>
        <v/>
      </c>
      <c r="J50" s="4" t="str">
        <f>IF($D50=J$4,$F50*IF($B50="Common",7,1)*IF($B50="Uncommon",2,1)/40/VLOOKUP("Units Per - "&amp;$D50,Lookup!$A$2:$D$10014,4,FALSE),"")</f>
        <v/>
      </c>
      <c r="K50" s="4" t="str">
        <f>IF($D50=K$4,$F50*IF($B50="Common",7,1)*IF($B50="Uncommon",2,1)/40/VLOOKUP("Units Per - "&amp;$D50,Lookup!$A$2:$D$10014,4,FALSE),"")</f>
        <v/>
      </c>
      <c r="L50" s="4" t="str">
        <f>IF($D50=L$4,$F50*IF($B50="Common",7,1)*IF($B50="Uncommon",2,1)/40/VLOOKUP("Units Per - "&amp;$D50,Lookup!$A$2:$D$10014,4,FALSE),"")</f>
        <v/>
      </c>
      <c r="M50" s="4" t="str">
        <f>IF($D50=M$4,$F50*IF($B50="Common",7,1)*IF($B50="Uncommon",2,1)/40/VLOOKUP("Units Per - "&amp;$D50,Lookup!$A$2:$D$10014,4,FALSE),"")</f>
        <v/>
      </c>
      <c r="N50" s="4" t="str">
        <f>IF($D50=N$4,$F50*IF($B50="Common",7,1)*IF($B50="Uncommon",2,1)/40/VLOOKUP("Units Per - "&amp;$D50,Lookup!$A$2:$D$10014,4,FALSE),"")</f>
        <v/>
      </c>
      <c r="O50" s="4" t="str">
        <f>IF($D50=O$4,$F50*IF($B50="Common",7,1)*IF($B50="Uncommon",2,1)/40/VLOOKUP("Units Per - "&amp;$D50,Lookup!$A$2:$D$10014,4,FALSE),"")</f>
        <v/>
      </c>
      <c r="P50" s="4" t="str">
        <f>IF($D50=P$4,$F50*IF($B50="Common",7,1)*IF($B50="Uncommon",2,1)/40/VLOOKUP("Units Per - "&amp;$D50,Lookup!$A$2:$D$10014,4,FALSE),"")</f>
        <v/>
      </c>
      <c r="Q50" s="4">
        <f>IF($D50=Q$4,$F50*IF($B50="Common",7,1)*IF($B50="Uncommon",2,1)/40/VLOOKUP("Units Per - "&amp;$D50,Lookup!$A$2:$D$10014,4,FALSE),"")</f>
        <v>6.0000000000000001E-3</v>
      </c>
      <c r="R50" s="4" t="str">
        <f>IF($D50=R$4,$F50*IF($B50="Common",7,1)*IF($B50="Uncommon",2,1)/40/VLOOKUP("Units Per - "&amp;$D50,Lookup!$A$2:$D$10014,4,FALSE),"")</f>
        <v/>
      </c>
    </row>
    <row r="51" spans="1:18" x14ac:dyDescent="0.25">
      <c r="A51">
        <v>2021</v>
      </c>
      <c r="B51" t="s">
        <v>33</v>
      </c>
      <c r="C51" t="s">
        <v>138</v>
      </c>
      <c r="D51" t="s">
        <v>27</v>
      </c>
      <c r="E51" t="str">
        <f>IF(ISBLANK($D51),"",VLOOKUP("TG Abbrev - "&amp;$D51,Lookup!$A$2:$D$10014,4,FALSE))</f>
        <v>Philosopher's Stone</v>
      </c>
      <c r="F51" s="3">
        <f>IF(ISBLANK($D51),"",IF($D51="Bar",VALUE(LEFT($C51,(FIND(" ",$C51,1)-1))),VLOOKUP("Units - "&amp;$D51&amp;" "&amp;B51,Lookup!$A$2:$D$10014,4,FALSE)))</f>
        <v>3</v>
      </c>
      <c r="G51" s="4" t="str">
        <f>IF($D51=G$4,$F51*IF($B51="Common",7,1)*IF($B51="Uncommon",2,1)/40/VLOOKUP("Units Per - "&amp;$D51,Lookup!$A$2:$D$10014,4,FALSE),"")</f>
        <v/>
      </c>
      <c r="H51" s="4" t="str">
        <f>IF($D51=H$4,$F51*IF($B51="Common",7,1)*IF($B51="Uncommon",2,1)/40/VLOOKUP("Units Per - "&amp;$D51,Lookup!$A$2:$D$10014,4,FALSE),"")</f>
        <v/>
      </c>
      <c r="I51" s="4" t="str">
        <f>IF($D51=I$4,$F51*IF($B51="Common",7,1)*IF($B51="Uncommon",2,1)/40/VLOOKUP("Units Per - "&amp;$D51,Lookup!$A$2:$D$10014,4,FALSE),"")</f>
        <v/>
      </c>
      <c r="J51" s="4" t="str">
        <f>IF($D51=J$4,$F51*IF($B51="Common",7,1)*IF($B51="Uncommon",2,1)/40/VLOOKUP("Units Per - "&amp;$D51,Lookup!$A$2:$D$10014,4,FALSE),"")</f>
        <v/>
      </c>
      <c r="K51" s="4" t="str">
        <f>IF($D51=K$4,$F51*IF($B51="Common",7,1)*IF($B51="Uncommon",2,1)/40/VLOOKUP("Units Per - "&amp;$D51,Lookup!$A$2:$D$10014,4,FALSE),"")</f>
        <v/>
      </c>
      <c r="L51" s="4" t="str">
        <f>IF($D51=L$4,$F51*IF($B51="Common",7,1)*IF($B51="Uncommon",2,1)/40/VLOOKUP("Units Per - "&amp;$D51,Lookup!$A$2:$D$10014,4,FALSE),"")</f>
        <v/>
      </c>
      <c r="M51" s="4" t="str">
        <f>IF($D51=M$4,$F51*IF($B51="Common",7,1)*IF($B51="Uncommon",2,1)/40/VLOOKUP("Units Per - "&amp;$D51,Lookup!$A$2:$D$10014,4,FALSE),"")</f>
        <v/>
      </c>
      <c r="N51" s="4" t="str">
        <f>IF($D51=N$4,$F51*IF($B51="Common",7,1)*IF($B51="Uncommon",2,1)/40/VLOOKUP("Units Per - "&amp;$D51,Lookup!$A$2:$D$10014,4,FALSE),"")</f>
        <v/>
      </c>
      <c r="O51" s="4" t="str">
        <f>IF($D51=O$4,$F51*IF($B51="Common",7,1)*IF($B51="Uncommon",2,1)/40/VLOOKUP("Units Per - "&amp;$D51,Lookup!$A$2:$D$10014,4,FALSE),"")</f>
        <v/>
      </c>
      <c r="P51" s="4" t="str">
        <f>IF($D51=P$4,$F51*IF($B51="Common",7,1)*IF($B51="Uncommon",2,1)/40/VLOOKUP("Units Per - "&amp;$D51,Lookup!$A$2:$D$10014,4,FALSE),"")</f>
        <v/>
      </c>
      <c r="Q51" s="4">
        <f>IF($D51=Q$4,$F51*IF($B51="Common",7,1)*IF($B51="Uncommon",2,1)/40/VLOOKUP("Units Per - "&amp;$D51,Lookup!$A$2:$D$10014,4,FALSE),"")</f>
        <v>6.0000000000000001E-3</v>
      </c>
      <c r="R51" s="4" t="str">
        <f>IF($D51=R$4,$F51*IF($B51="Common",7,1)*IF($B51="Uncommon",2,1)/40/VLOOKUP("Units Per - "&amp;$D51,Lookup!$A$2:$D$10014,4,FALSE),"")</f>
        <v/>
      </c>
    </row>
    <row r="52" spans="1:18" x14ac:dyDescent="0.25">
      <c r="A52">
        <v>2021</v>
      </c>
      <c r="B52" t="s">
        <v>33</v>
      </c>
      <c r="C52" t="s">
        <v>139</v>
      </c>
      <c r="D52" t="s">
        <v>26</v>
      </c>
      <c r="E52" t="str">
        <f>IF(ISBLANK($D52),"",VLOOKUP("TG Abbrev - "&amp;$D52,Lookup!$A$2:$D$10014,4,FALSE))</f>
        <v>Oil of Enchantment</v>
      </c>
      <c r="F52" s="3">
        <f>IF(ISBLANK($D52),"",IF($D52="Bar",VALUE(LEFT($C52,(FIND(" ",$C52,1)-1))),VLOOKUP("Units - "&amp;$D52&amp;" "&amp;B52,Lookup!$A$2:$D$10014,4,FALSE)))</f>
        <v>1</v>
      </c>
      <c r="G52" s="4" t="str">
        <f>IF($D52=G$4,$F52*IF($B52="Common",7,1)*IF($B52="Uncommon",2,1)/40/VLOOKUP("Units Per - "&amp;$D52,Lookup!$A$2:$D$10014,4,FALSE),"")</f>
        <v/>
      </c>
      <c r="H52" s="4" t="str">
        <f>IF($D52=H$4,$F52*IF($B52="Common",7,1)*IF($B52="Uncommon",2,1)/40/VLOOKUP("Units Per - "&amp;$D52,Lookup!$A$2:$D$10014,4,FALSE),"")</f>
        <v/>
      </c>
      <c r="I52" s="4" t="str">
        <f>IF($D52=I$4,$F52*IF($B52="Common",7,1)*IF($B52="Uncommon",2,1)/40/VLOOKUP("Units Per - "&amp;$D52,Lookup!$A$2:$D$10014,4,FALSE),"")</f>
        <v/>
      </c>
      <c r="J52" s="4" t="str">
        <f>IF($D52=J$4,$F52*IF($B52="Common",7,1)*IF($B52="Uncommon",2,1)/40/VLOOKUP("Units Per - "&amp;$D52,Lookup!$A$2:$D$10014,4,FALSE),"")</f>
        <v/>
      </c>
      <c r="K52" s="4" t="str">
        <f>IF($D52=K$4,$F52*IF($B52="Common",7,1)*IF($B52="Uncommon",2,1)/40/VLOOKUP("Units Per - "&amp;$D52,Lookup!$A$2:$D$10014,4,FALSE),"")</f>
        <v/>
      </c>
      <c r="L52" s="4" t="str">
        <f>IF($D52=L$4,$F52*IF($B52="Common",7,1)*IF($B52="Uncommon",2,1)/40/VLOOKUP("Units Per - "&amp;$D52,Lookup!$A$2:$D$10014,4,FALSE),"")</f>
        <v/>
      </c>
      <c r="M52" s="4" t="str">
        <f>IF($D52=M$4,$F52*IF($B52="Common",7,1)*IF($B52="Uncommon",2,1)/40/VLOOKUP("Units Per - "&amp;$D52,Lookup!$A$2:$D$10014,4,FALSE),"")</f>
        <v/>
      </c>
      <c r="N52" s="4" t="str">
        <f>IF($D52=N$4,$F52*IF($B52="Common",7,1)*IF($B52="Uncommon",2,1)/40/VLOOKUP("Units Per - "&amp;$D52,Lookup!$A$2:$D$10014,4,FALSE),"")</f>
        <v/>
      </c>
      <c r="O52" s="4" t="str">
        <f>IF($D52=O$4,$F52*IF($B52="Common",7,1)*IF($B52="Uncommon",2,1)/40/VLOOKUP("Units Per - "&amp;$D52,Lookup!$A$2:$D$10014,4,FALSE),"")</f>
        <v/>
      </c>
      <c r="P52" s="4">
        <f>IF($D52=P$4,$F52*IF($B52="Common",7,1)*IF($B52="Uncommon",2,1)/40/VLOOKUP("Units Per - "&amp;$D52,Lookup!$A$2:$D$10014,4,FALSE),"")</f>
        <v>2E-3</v>
      </c>
      <c r="Q52" s="4" t="str">
        <f>IF($D52=Q$4,$F52*IF($B52="Common",7,1)*IF($B52="Uncommon",2,1)/40/VLOOKUP("Units Per - "&amp;$D52,Lookup!$A$2:$D$10014,4,FALSE),"")</f>
        <v/>
      </c>
      <c r="R52" s="4" t="str">
        <f>IF($D52=R$4,$F52*IF($B52="Common",7,1)*IF($B52="Uncommon",2,1)/40/VLOOKUP("Units Per - "&amp;$D52,Lookup!$A$2:$D$10014,4,FALSE),"")</f>
        <v/>
      </c>
    </row>
    <row r="53" spans="1:18" x14ac:dyDescent="0.25">
      <c r="A53">
        <v>2021</v>
      </c>
      <c r="B53" t="s">
        <v>33</v>
      </c>
      <c r="C53" t="s">
        <v>140</v>
      </c>
      <c r="D53" t="s">
        <v>7</v>
      </c>
      <c r="E53" t="str">
        <f>IF(ISBLANK($D53),"",VLOOKUP("TG Abbrev - "&amp;$D53,Lookup!$A$2:$D$10014,4,FALSE))</f>
        <v>Darkwood Plank</v>
      </c>
      <c r="F53" s="3">
        <f>IF(ISBLANK($D53),"",IF($D53="Bar",VALUE(LEFT($C53,(FIND(" ",$C53,1)-1))),VLOOKUP("Units - "&amp;$D53&amp;" "&amp;B53,Lookup!$A$2:$D$10014,4,FALSE)))</f>
        <v>3</v>
      </c>
      <c r="G53" s="4" t="str">
        <f>IF($D53=G$4,$F53*IF($B53="Common",7,1)*IF($B53="Uncommon",2,1)/40/VLOOKUP("Units Per - "&amp;$D53,Lookup!$A$2:$D$10014,4,FALSE),"")</f>
        <v/>
      </c>
      <c r="H53" s="4" t="str">
        <f>IF($D53=H$4,$F53*IF($B53="Common",7,1)*IF($B53="Uncommon",2,1)/40/VLOOKUP("Units Per - "&amp;$D53,Lookup!$A$2:$D$10014,4,FALSE),"")</f>
        <v/>
      </c>
      <c r="I53" s="4" t="str">
        <f>IF($D53=I$4,$F53*IF($B53="Common",7,1)*IF($B53="Uncommon",2,1)/40/VLOOKUP("Units Per - "&amp;$D53,Lookup!$A$2:$D$10014,4,FALSE),"")</f>
        <v/>
      </c>
      <c r="J53" s="4">
        <f>IF($D53=J$4,$F53*IF($B53="Common",7,1)*IF($B53="Uncommon",2,1)/40/VLOOKUP("Units Per - "&amp;$D53,Lookup!$A$2:$D$10014,4,FALSE),"")</f>
        <v>6.0000000000000001E-3</v>
      </c>
      <c r="K53" s="4" t="str">
        <f>IF($D53=K$4,$F53*IF($B53="Common",7,1)*IF($B53="Uncommon",2,1)/40/VLOOKUP("Units Per - "&amp;$D53,Lookup!$A$2:$D$10014,4,FALSE),"")</f>
        <v/>
      </c>
      <c r="L53" s="4" t="str">
        <f>IF($D53=L$4,$F53*IF($B53="Common",7,1)*IF($B53="Uncommon",2,1)/40/VLOOKUP("Units Per - "&amp;$D53,Lookup!$A$2:$D$10014,4,FALSE),"")</f>
        <v/>
      </c>
      <c r="M53" s="4" t="str">
        <f>IF($D53=M$4,$F53*IF($B53="Common",7,1)*IF($B53="Uncommon",2,1)/40/VLOOKUP("Units Per - "&amp;$D53,Lookup!$A$2:$D$10014,4,FALSE),"")</f>
        <v/>
      </c>
      <c r="N53" s="4" t="str">
        <f>IF($D53=N$4,$F53*IF($B53="Common",7,1)*IF($B53="Uncommon",2,1)/40/VLOOKUP("Units Per - "&amp;$D53,Lookup!$A$2:$D$10014,4,FALSE),"")</f>
        <v/>
      </c>
      <c r="O53" s="4" t="str">
        <f>IF($D53=O$4,$F53*IF($B53="Common",7,1)*IF($B53="Uncommon",2,1)/40/VLOOKUP("Units Per - "&amp;$D53,Lookup!$A$2:$D$10014,4,FALSE),"")</f>
        <v/>
      </c>
      <c r="P53" s="4" t="str">
        <f>IF($D53=P$4,$F53*IF($B53="Common",7,1)*IF($B53="Uncommon",2,1)/40/VLOOKUP("Units Per - "&amp;$D53,Lookup!$A$2:$D$10014,4,FALSE),"")</f>
        <v/>
      </c>
      <c r="Q53" s="4" t="str">
        <f>IF($D53=Q$4,$F53*IF($B53="Common",7,1)*IF($B53="Uncommon",2,1)/40/VLOOKUP("Units Per - "&amp;$D53,Lookup!$A$2:$D$10014,4,FALSE),"")</f>
        <v/>
      </c>
      <c r="R53" s="4" t="str">
        <f>IF($D53=R$4,$F53*IF($B53="Common",7,1)*IF($B53="Uncommon",2,1)/40/VLOOKUP("Units Per - "&amp;$D53,Lookup!$A$2:$D$10014,4,FALSE),"")</f>
        <v/>
      </c>
    </row>
    <row r="54" spans="1:18" x14ac:dyDescent="0.25">
      <c r="A54">
        <v>2021</v>
      </c>
      <c r="B54" t="s">
        <v>33</v>
      </c>
      <c r="C54" t="s">
        <v>141</v>
      </c>
      <c r="D54" t="s">
        <v>21</v>
      </c>
      <c r="E54" t="str">
        <f>IF(ISBLANK($D54),"",VLOOKUP("TG Abbrev - "&amp;$D54,Lookup!$A$2:$D$10014,4,FALSE))</f>
        <v>Elven Bismuth</v>
      </c>
      <c r="F54" s="3">
        <f>IF(ISBLANK($D54),"",IF($D54="Bar",VALUE(LEFT($C54,(FIND(" ",$C54,1)-1))),VLOOKUP("Units - "&amp;$D54&amp;" "&amp;B54,Lookup!$A$2:$D$10014,4,FALSE)))</f>
        <v>1</v>
      </c>
      <c r="G54" s="4" t="str">
        <f>IF($D54=G$4,$F54*IF($B54="Common",7,1)*IF($B54="Uncommon",2,1)/40/VLOOKUP("Units Per - "&amp;$D54,Lookup!$A$2:$D$10014,4,FALSE),"")</f>
        <v/>
      </c>
      <c r="H54" s="4" t="str">
        <f>IF($D54=H$4,$F54*IF($B54="Common",7,1)*IF($B54="Uncommon",2,1)/40/VLOOKUP("Units Per - "&amp;$D54,Lookup!$A$2:$D$10014,4,FALSE),"")</f>
        <v/>
      </c>
      <c r="I54" s="4" t="str">
        <f>IF($D54=I$4,$F54*IF($B54="Common",7,1)*IF($B54="Uncommon",2,1)/40/VLOOKUP("Units Per - "&amp;$D54,Lookup!$A$2:$D$10014,4,FALSE),"")</f>
        <v/>
      </c>
      <c r="J54" s="4" t="str">
        <f>IF($D54=J$4,$F54*IF($B54="Common",7,1)*IF($B54="Uncommon",2,1)/40/VLOOKUP("Units Per - "&amp;$D54,Lookup!$A$2:$D$10014,4,FALSE),"")</f>
        <v/>
      </c>
      <c r="K54" s="4" t="str">
        <f>IF($D54=K$4,$F54*IF($B54="Common",7,1)*IF($B54="Uncommon",2,1)/40/VLOOKUP("Units Per - "&amp;$D54,Lookup!$A$2:$D$10014,4,FALSE),"")</f>
        <v/>
      </c>
      <c r="L54" s="4">
        <f>IF($D54=L$4,$F54*IF($B54="Common",7,1)*IF($B54="Uncommon",2,1)/40/VLOOKUP("Units Per - "&amp;$D54,Lookup!$A$2:$D$10014,4,FALSE),"")</f>
        <v>2E-3</v>
      </c>
      <c r="M54" s="4" t="str">
        <f>IF($D54=M$4,$F54*IF($B54="Common",7,1)*IF($B54="Uncommon",2,1)/40/VLOOKUP("Units Per - "&amp;$D54,Lookup!$A$2:$D$10014,4,FALSE),"")</f>
        <v/>
      </c>
      <c r="N54" s="4" t="str">
        <f>IF($D54=N$4,$F54*IF($B54="Common",7,1)*IF($B54="Uncommon",2,1)/40/VLOOKUP("Units Per - "&amp;$D54,Lookup!$A$2:$D$10014,4,FALSE),"")</f>
        <v/>
      </c>
      <c r="O54" s="4" t="str">
        <f>IF($D54=O$4,$F54*IF($B54="Common",7,1)*IF($B54="Uncommon",2,1)/40/VLOOKUP("Units Per - "&amp;$D54,Lookup!$A$2:$D$10014,4,FALSE),"")</f>
        <v/>
      </c>
      <c r="P54" s="4" t="str">
        <f>IF($D54=P$4,$F54*IF($B54="Common",7,1)*IF($B54="Uncommon",2,1)/40/VLOOKUP("Units Per - "&amp;$D54,Lookup!$A$2:$D$10014,4,FALSE),"")</f>
        <v/>
      </c>
      <c r="Q54" s="4" t="str">
        <f>IF($D54=Q$4,$F54*IF($B54="Common",7,1)*IF($B54="Uncommon",2,1)/40/VLOOKUP("Units Per - "&amp;$D54,Lookup!$A$2:$D$10014,4,FALSE),"")</f>
        <v/>
      </c>
      <c r="R54" s="4" t="str">
        <f>IF($D54=R$4,$F54*IF($B54="Common",7,1)*IF($B54="Uncommon",2,1)/40/VLOOKUP("Units Per - "&amp;$D54,Lookup!$A$2:$D$10014,4,FALSE),"")</f>
        <v/>
      </c>
    </row>
    <row r="55" spans="1:18" x14ac:dyDescent="0.25">
      <c r="A55">
        <v>2021</v>
      </c>
      <c r="B55" t="s">
        <v>33</v>
      </c>
      <c r="C55" t="s">
        <v>142</v>
      </c>
      <c r="D55" t="s">
        <v>21</v>
      </c>
      <c r="E55" t="str">
        <f>IF(ISBLANK($D55),"",VLOOKUP("TG Abbrev - "&amp;$D55,Lookup!$A$2:$D$10014,4,FALSE))</f>
        <v>Elven Bismuth</v>
      </c>
      <c r="F55" s="3">
        <f>IF(ISBLANK($D55),"",IF($D55="Bar",VALUE(LEFT($C55,(FIND(" ",$C55,1)-1))),VLOOKUP("Units - "&amp;$D55&amp;" "&amp;B55,Lookup!$A$2:$D$10014,4,FALSE)))</f>
        <v>1</v>
      </c>
      <c r="G55" s="4" t="str">
        <f>IF($D55=G$4,$F55*IF($B55="Common",7,1)*IF($B55="Uncommon",2,1)/40/VLOOKUP("Units Per - "&amp;$D55,Lookup!$A$2:$D$10014,4,FALSE),"")</f>
        <v/>
      </c>
      <c r="H55" s="4" t="str">
        <f>IF($D55=H$4,$F55*IF($B55="Common",7,1)*IF($B55="Uncommon",2,1)/40/VLOOKUP("Units Per - "&amp;$D55,Lookup!$A$2:$D$10014,4,FALSE),"")</f>
        <v/>
      </c>
      <c r="I55" s="4" t="str">
        <f>IF($D55=I$4,$F55*IF($B55="Common",7,1)*IF($B55="Uncommon",2,1)/40/VLOOKUP("Units Per - "&amp;$D55,Lookup!$A$2:$D$10014,4,FALSE),"")</f>
        <v/>
      </c>
      <c r="J55" s="4" t="str">
        <f>IF($D55=J$4,$F55*IF($B55="Common",7,1)*IF($B55="Uncommon",2,1)/40/VLOOKUP("Units Per - "&amp;$D55,Lookup!$A$2:$D$10014,4,FALSE),"")</f>
        <v/>
      </c>
      <c r="K55" s="4" t="str">
        <f>IF($D55=K$4,$F55*IF($B55="Common",7,1)*IF($B55="Uncommon",2,1)/40/VLOOKUP("Units Per - "&amp;$D55,Lookup!$A$2:$D$10014,4,FALSE),"")</f>
        <v/>
      </c>
      <c r="L55" s="4">
        <f>IF($D55=L$4,$F55*IF($B55="Common",7,1)*IF($B55="Uncommon",2,1)/40/VLOOKUP("Units Per - "&amp;$D55,Lookup!$A$2:$D$10014,4,FALSE),"")</f>
        <v>2E-3</v>
      </c>
      <c r="M55" s="4" t="str">
        <f>IF($D55=M$4,$F55*IF($B55="Common",7,1)*IF($B55="Uncommon",2,1)/40/VLOOKUP("Units Per - "&amp;$D55,Lookup!$A$2:$D$10014,4,FALSE),"")</f>
        <v/>
      </c>
      <c r="N55" s="4" t="str">
        <f>IF($D55=N$4,$F55*IF($B55="Common",7,1)*IF($B55="Uncommon",2,1)/40/VLOOKUP("Units Per - "&amp;$D55,Lookup!$A$2:$D$10014,4,FALSE),"")</f>
        <v/>
      </c>
      <c r="O55" s="4" t="str">
        <f>IF($D55=O$4,$F55*IF($B55="Common",7,1)*IF($B55="Uncommon",2,1)/40/VLOOKUP("Units Per - "&amp;$D55,Lookup!$A$2:$D$10014,4,FALSE),"")</f>
        <v/>
      </c>
      <c r="P55" s="4" t="str">
        <f>IF($D55=P$4,$F55*IF($B55="Common",7,1)*IF($B55="Uncommon",2,1)/40/VLOOKUP("Units Per - "&amp;$D55,Lookup!$A$2:$D$10014,4,FALSE),"")</f>
        <v/>
      </c>
      <c r="Q55" s="4" t="str">
        <f>IF($D55=Q$4,$F55*IF($B55="Common",7,1)*IF($B55="Uncommon",2,1)/40/VLOOKUP("Units Per - "&amp;$D55,Lookup!$A$2:$D$10014,4,FALSE),"")</f>
        <v/>
      </c>
      <c r="R55" s="4" t="str">
        <f>IF($D55=R$4,$F55*IF($B55="Common",7,1)*IF($B55="Uncommon",2,1)/40/VLOOKUP("Units Per - "&amp;$D55,Lookup!$A$2:$D$10014,4,FALSE),"")</f>
        <v/>
      </c>
    </row>
    <row r="56" spans="1:18" x14ac:dyDescent="0.25">
      <c r="A56">
        <v>2021</v>
      </c>
      <c r="B56" t="s">
        <v>33</v>
      </c>
      <c r="C56" t="s">
        <v>143</v>
      </c>
      <c r="D56" t="s">
        <v>21</v>
      </c>
      <c r="E56" t="str">
        <f>IF(ISBLANK($D56),"",VLOOKUP("TG Abbrev - "&amp;$D56,Lookup!$A$2:$D$10014,4,FALSE))</f>
        <v>Elven Bismuth</v>
      </c>
      <c r="F56" s="3">
        <f>IF(ISBLANK($D56),"",IF($D56="Bar",VALUE(LEFT($C56,(FIND(" ",$C56,1)-1))),VLOOKUP("Units - "&amp;$D56&amp;" "&amp;B56,Lookup!$A$2:$D$10014,4,FALSE)))</f>
        <v>1</v>
      </c>
      <c r="G56" s="4" t="str">
        <f>IF($D56=G$4,$F56*IF($B56="Common",7,1)*IF($B56="Uncommon",2,1)/40/VLOOKUP("Units Per - "&amp;$D56,Lookup!$A$2:$D$10014,4,FALSE),"")</f>
        <v/>
      </c>
      <c r="H56" s="4" t="str">
        <f>IF($D56=H$4,$F56*IF($B56="Common",7,1)*IF($B56="Uncommon",2,1)/40/VLOOKUP("Units Per - "&amp;$D56,Lookup!$A$2:$D$10014,4,FALSE),"")</f>
        <v/>
      </c>
      <c r="I56" s="4" t="str">
        <f>IF($D56=I$4,$F56*IF($B56="Common",7,1)*IF($B56="Uncommon",2,1)/40/VLOOKUP("Units Per - "&amp;$D56,Lookup!$A$2:$D$10014,4,FALSE),"")</f>
        <v/>
      </c>
      <c r="J56" s="4" t="str">
        <f>IF($D56=J$4,$F56*IF($B56="Common",7,1)*IF($B56="Uncommon",2,1)/40/VLOOKUP("Units Per - "&amp;$D56,Lookup!$A$2:$D$10014,4,FALSE),"")</f>
        <v/>
      </c>
      <c r="K56" s="4" t="str">
        <f>IF($D56=K$4,$F56*IF($B56="Common",7,1)*IF($B56="Uncommon",2,1)/40/VLOOKUP("Units Per - "&amp;$D56,Lookup!$A$2:$D$10014,4,FALSE),"")</f>
        <v/>
      </c>
      <c r="L56" s="4">
        <f>IF($D56=L$4,$F56*IF($B56="Common",7,1)*IF($B56="Uncommon",2,1)/40/VLOOKUP("Units Per - "&amp;$D56,Lookup!$A$2:$D$10014,4,FALSE),"")</f>
        <v>2E-3</v>
      </c>
      <c r="M56" s="4" t="str">
        <f>IF($D56=M$4,$F56*IF($B56="Common",7,1)*IF($B56="Uncommon",2,1)/40/VLOOKUP("Units Per - "&amp;$D56,Lookup!$A$2:$D$10014,4,FALSE),"")</f>
        <v/>
      </c>
      <c r="N56" s="4" t="str">
        <f>IF($D56=N$4,$F56*IF($B56="Common",7,1)*IF($B56="Uncommon",2,1)/40/VLOOKUP("Units Per - "&amp;$D56,Lookup!$A$2:$D$10014,4,FALSE),"")</f>
        <v/>
      </c>
      <c r="O56" s="4" t="str">
        <f>IF($D56=O$4,$F56*IF($B56="Common",7,1)*IF($B56="Uncommon",2,1)/40/VLOOKUP("Units Per - "&amp;$D56,Lookup!$A$2:$D$10014,4,FALSE),"")</f>
        <v/>
      </c>
      <c r="P56" s="4" t="str">
        <f>IF($D56=P$4,$F56*IF($B56="Common",7,1)*IF($B56="Uncommon",2,1)/40/VLOOKUP("Units Per - "&amp;$D56,Lookup!$A$2:$D$10014,4,FALSE),"")</f>
        <v/>
      </c>
      <c r="Q56" s="4" t="str">
        <f>IF($D56=Q$4,$F56*IF($B56="Common",7,1)*IF($B56="Uncommon",2,1)/40/VLOOKUP("Units Per - "&amp;$D56,Lookup!$A$2:$D$10014,4,FALSE),"")</f>
        <v/>
      </c>
      <c r="R56" s="4" t="str">
        <f>IF($D56=R$4,$F56*IF($B56="Common",7,1)*IF($B56="Uncommon",2,1)/40/VLOOKUP("Units Per - "&amp;$D56,Lookup!$A$2:$D$10014,4,FALSE),"")</f>
        <v/>
      </c>
    </row>
    <row r="57" spans="1:18" x14ac:dyDescent="0.25">
      <c r="A57">
        <v>2021</v>
      </c>
      <c r="B57" t="s">
        <v>33</v>
      </c>
      <c r="C57" t="s">
        <v>144</v>
      </c>
      <c r="D57" t="s">
        <v>7</v>
      </c>
      <c r="E57" t="str">
        <f>IF(ISBLANK($D57),"",VLOOKUP("TG Abbrev - "&amp;$D57,Lookup!$A$2:$D$10014,4,FALSE))</f>
        <v>Darkwood Plank</v>
      </c>
      <c r="F57" s="3">
        <f>IF(ISBLANK($D57),"",IF($D57="Bar",VALUE(LEFT($C57,(FIND(" ",$C57,1)-1))),VLOOKUP("Units - "&amp;$D57&amp;" "&amp;B57,Lookup!$A$2:$D$10014,4,FALSE)))</f>
        <v>3</v>
      </c>
      <c r="G57" s="4" t="str">
        <f>IF($D57=G$4,$F57*IF($B57="Common",7,1)*IF($B57="Uncommon",2,1)/40/VLOOKUP("Units Per - "&amp;$D57,Lookup!$A$2:$D$10014,4,FALSE),"")</f>
        <v/>
      </c>
      <c r="H57" s="4" t="str">
        <f>IF($D57=H$4,$F57*IF($B57="Common",7,1)*IF($B57="Uncommon",2,1)/40/VLOOKUP("Units Per - "&amp;$D57,Lookup!$A$2:$D$10014,4,FALSE),"")</f>
        <v/>
      </c>
      <c r="I57" s="4" t="str">
        <f>IF($D57=I$4,$F57*IF($B57="Common",7,1)*IF($B57="Uncommon",2,1)/40/VLOOKUP("Units Per - "&amp;$D57,Lookup!$A$2:$D$10014,4,FALSE),"")</f>
        <v/>
      </c>
      <c r="J57" s="4">
        <f>IF($D57=J$4,$F57*IF($B57="Common",7,1)*IF($B57="Uncommon",2,1)/40/VLOOKUP("Units Per - "&amp;$D57,Lookup!$A$2:$D$10014,4,FALSE),"")</f>
        <v>6.0000000000000001E-3</v>
      </c>
      <c r="K57" s="4" t="str">
        <f>IF($D57=K$4,$F57*IF($B57="Common",7,1)*IF($B57="Uncommon",2,1)/40/VLOOKUP("Units Per - "&amp;$D57,Lookup!$A$2:$D$10014,4,FALSE),"")</f>
        <v/>
      </c>
      <c r="L57" s="4" t="str">
        <f>IF($D57=L$4,$F57*IF($B57="Common",7,1)*IF($B57="Uncommon",2,1)/40/VLOOKUP("Units Per - "&amp;$D57,Lookup!$A$2:$D$10014,4,FALSE),"")</f>
        <v/>
      </c>
      <c r="M57" s="4" t="str">
        <f>IF($D57=M$4,$F57*IF($B57="Common",7,1)*IF($B57="Uncommon",2,1)/40/VLOOKUP("Units Per - "&amp;$D57,Lookup!$A$2:$D$10014,4,FALSE),"")</f>
        <v/>
      </c>
      <c r="N57" s="4" t="str">
        <f>IF($D57=N$4,$F57*IF($B57="Common",7,1)*IF($B57="Uncommon",2,1)/40/VLOOKUP("Units Per - "&amp;$D57,Lookup!$A$2:$D$10014,4,FALSE),"")</f>
        <v/>
      </c>
      <c r="O57" s="4" t="str">
        <f>IF($D57=O$4,$F57*IF($B57="Common",7,1)*IF($B57="Uncommon",2,1)/40/VLOOKUP("Units Per - "&amp;$D57,Lookup!$A$2:$D$10014,4,FALSE),"")</f>
        <v/>
      </c>
      <c r="P57" s="4" t="str">
        <f>IF($D57=P$4,$F57*IF($B57="Common",7,1)*IF($B57="Uncommon",2,1)/40/VLOOKUP("Units Per - "&amp;$D57,Lookup!$A$2:$D$10014,4,FALSE),"")</f>
        <v/>
      </c>
      <c r="Q57" s="4" t="str">
        <f>IF($D57=Q$4,$F57*IF($B57="Common",7,1)*IF($B57="Uncommon",2,1)/40/VLOOKUP("Units Per - "&amp;$D57,Lookup!$A$2:$D$10014,4,FALSE),"")</f>
        <v/>
      </c>
      <c r="R57" s="4" t="str">
        <f>IF($D57=R$4,$F57*IF($B57="Common",7,1)*IF($B57="Uncommon",2,1)/40/VLOOKUP("Units Per - "&amp;$D57,Lookup!$A$2:$D$10014,4,FALSE),"")</f>
        <v/>
      </c>
    </row>
    <row r="58" spans="1:18" x14ac:dyDescent="0.25">
      <c r="A58">
        <v>2021</v>
      </c>
      <c r="B58" t="s">
        <v>33</v>
      </c>
      <c r="C58" t="s">
        <v>145</v>
      </c>
      <c r="D58" t="s">
        <v>25</v>
      </c>
      <c r="E58" t="str">
        <f>IF(ISBLANK($D58),"",VLOOKUP("TG Abbrev - "&amp;$D58,Lookup!$A$2:$D$10014,4,FALSE))</f>
        <v>Mystic Silk</v>
      </c>
      <c r="F58" s="3">
        <f>IF(ISBLANK($D58),"",IF($D58="Bar",VALUE(LEFT($C58,(FIND(" ",$C58,1)-1))),VLOOKUP("Units - "&amp;$D58&amp;" "&amp;B58,Lookup!$A$2:$D$10014,4,FALSE)))</f>
        <v>3</v>
      </c>
      <c r="G58" s="4" t="str">
        <f>IF($D58=G$4,$F58*IF($B58="Common",7,1)*IF($B58="Uncommon",2,1)/40/VLOOKUP("Units Per - "&amp;$D58,Lookup!$A$2:$D$10014,4,FALSE),"")</f>
        <v/>
      </c>
      <c r="H58" s="4" t="str">
        <f>IF($D58=H$4,$F58*IF($B58="Common",7,1)*IF($B58="Uncommon",2,1)/40/VLOOKUP("Units Per - "&amp;$D58,Lookup!$A$2:$D$10014,4,FALSE),"")</f>
        <v/>
      </c>
      <c r="I58" s="4" t="str">
        <f>IF($D58=I$4,$F58*IF($B58="Common",7,1)*IF($B58="Uncommon",2,1)/40/VLOOKUP("Units Per - "&amp;$D58,Lookup!$A$2:$D$10014,4,FALSE),"")</f>
        <v/>
      </c>
      <c r="J58" s="4" t="str">
        <f>IF($D58=J$4,$F58*IF($B58="Common",7,1)*IF($B58="Uncommon",2,1)/40/VLOOKUP("Units Per - "&amp;$D58,Lookup!$A$2:$D$10014,4,FALSE),"")</f>
        <v/>
      </c>
      <c r="K58" s="4" t="str">
        <f>IF($D58=K$4,$F58*IF($B58="Common",7,1)*IF($B58="Uncommon",2,1)/40/VLOOKUP("Units Per - "&amp;$D58,Lookup!$A$2:$D$10014,4,FALSE),"")</f>
        <v/>
      </c>
      <c r="L58" s="4" t="str">
        <f>IF($D58=L$4,$F58*IF($B58="Common",7,1)*IF($B58="Uncommon",2,1)/40/VLOOKUP("Units Per - "&amp;$D58,Lookup!$A$2:$D$10014,4,FALSE),"")</f>
        <v/>
      </c>
      <c r="M58" s="4" t="str">
        <f>IF($D58=M$4,$F58*IF($B58="Common",7,1)*IF($B58="Uncommon",2,1)/40/VLOOKUP("Units Per - "&amp;$D58,Lookup!$A$2:$D$10014,4,FALSE),"")</f>
        <v/>
      </c>
      <c r="N58" s="4" t="str">
        <f>IF($D58=N$4,$F58*IF($B58="Common",7,1)*IF($B58="Uncommon",2,1)/40/VLOOKUP("Units Per - "&amp;$D58,Lookup!$A$2:$D$10014,4,FALSE),"")</f>
        <v/>
      </c>
      <c r="O58" s="4">
        <f>IF($D58=O$4,$F58*IF($B58="Common",7,1)*IF($B58="Uncommon",2,1)/40/VLOOKUP("Units Per - "&amp;$D58,Lookup!$A$2:$D$10014,4,FALSE),"")</f>
        <v>6.0000000000000001E-3</v>
      </c>
      <c r="P58" s="4" t="str">
        <f>IF($D58=P$4,$F58*IF($B58="Common",7,1)*IF($B58="Uncommon",2,1)/40/VLOOKUP("Units Per - "&amp;$D58,Lookup!$A$2:$D$10014,4,FALSE),"")</f>
        <v/>
      </c>
      <c r="Q58" s="4" t="str">
        <f>IF($D58=Q$4,$F58*IF($B58="Common",7,1)*IF($B58="Uncommon",2,1)/40/VLOOKUP("Units Per - "&amp;$D58,Lookup!$A$2:$D$10014,4,FALSE),"")</f>
        <v/>
      </c>
      <c r="R58" s="4" t="str">
        <f>IF($D58=R$4,$F58*IF($B58="Common",7,1)*IF($B58="Uncommon",2,1)/40/VLOOKUP("Units Per - "&amp;$D58,Lookup!$A$2:$D$10014,4,FALSE),"")</f>
        <v/>
      </c>
    </row>
    <row r="59" spans="1:18" x14ac:dyDescent="0.25">
      <c r="A59">
        <v>2021</v>
      </c>
      <c r="B59" t="s">
        <v>33</v>
      </c>
      <c r="C59" t="s">
        <v>146</v>
      </c>
      <c r="D59" t="s">
        <v>21</v>
      </c>
      <c r="E59" t="str">
        <f>IF(ISBLANK($D59),"",VLOOKUP("TG Abbrev - "&amp;$D59,Lookup!$A$2:$D$10014,4,FALSE))</f>
        <v>Elven Bismuth</v>
      </c>
      <c r="F59" s="3">
        <f>IF(ISBLANK($D59),"",IF($D59="Bar",VALUE(LEFT($C59,(FIND(" ",$C59,1)-1))),VLOOKUP("Units - "&amp;$D59&amp;" "&amp;B59,Lookup!$A$2:$D$10014,4,FALSE)))</f>
        <v>1</v>
      </c>
      <c r="G59" s="4" t="str">
        <f>IF($D59=G$4,$F59*IF($B59="Common",7,1)*IF($B59="Uncommon",2,1)/40/VLOOKUP("Units Per - "&amp;$D59,Lookup!$A$2:$D$10014,4,FALSE),"")</f>
        <v/>
      </c>
      <c r="H59" s="4" t="str">
        <f>IF($D59=H$4,$F59*IF($B59="Common",7,1)*IF($B59="Uncommon",2,1)/40/VLOOKUP("Units Per - "&amp;$D59,Lookup!$A$2:$D$10014,4,FALSE),"")</f>
        <v/>
      </c>
      <c r="I59" s="4" t="str">
        <f>IF($D59=I$4,$F59*IF($B59="Common",7,1)*IF($B59="Uncommon",2,1)/40/VLOOKUP("Units Per - "&amp;$D59,Lookup!$A$2:$D$10014,4,FALSE),"")</f>
        <v/>
      </c>
      <c r="J59" s="4" t="str">
        <f>IF($D59=J$4,$F59*IF($B59="Common",7,1)*IF($B59="Uncommon",2,1)/40/VLOOKUP("Units Per - "&amp;$D59,Lookup!$A$2:$D$10014,4,FALSE),"")</f>
        <v/>
      </c>
      <c r="K59" s="4" t="str">
        <f>IF($D59=K$4,$F59*IF($B59="Common",7,1)*IF($B59="Uncommon",2,1)/40/VLOOKUP("Units Per - "&amp;$D59,Lookup!$A$2:$D$10014,4,FALSE),"")</f>
        <v/>
      </c>
      <c r="L59" s="4">
        <f>IF($D59=L$4,$F59*IF($B59="Common",7,1)*IF($B59="Uncommon",2,1)/40/VLOOKUP("Units Per - "&amp;$D59,Lookup!$A$2:$D$10014,4,FALSE),"")</f>
        <v>2E-3</v>
      </c>
      <c r="M59" s="4" t="str">
        <f>IF($D59=M$4,$F59*IF($B59="Common",7,1)*IF($B59="Uncommon",2,1)/40/VLOOKUP("Units Per - "&amp;$D59,Lookup!$A$2:$D$10014,4,FALSE),"")</f>
        <v/>
      </c>
      <c r="N59" s="4" t="str">
        <f>IF($D59=N$4,$F59*IF($B59="Common",7,1)*IF($B59="Uncommon",2,1)/40/VLOOKUP("Units Per - "&amp;$D59,Lookup!$A$2:$D$10014,4,FALSE),"")</f>
        <v/>
      </c>
      <c r="O59" s="4" t="str">
        <f>IF($D59=O$4,$F59*IF($B59="Common",7,1)*IF($B59="Uncommon",2,1)/40/VLOOKUP("Units Per - "&amp;$D59,Lookup!$A$2:$D$10014,4,FALSE),"")</f>
        <v/>
      </c>
      <c r="P59" s="4" t="str">
        <f>IF($D59=P$4,$F59*IF($B59="Common",7,1)*IF($B59="Uncommon",2,1)/40/VLOOKUP("Units Per - "&amp;$D59,Lookup!$A$2:$D$10014,4,FALSE),"")</f>
        <v/>
      </c>
      <c r="Q59" s="4" t="str">
        <f>IF($D59=Q$4,$F59*IF($B59="Common",7,1)*IF($B59="Uncommon",2,1)/40/VLOOKUP("Units Per - "&amp;$D59,Lookup!$A$2:$D$10014,4,FALSE),"")</f>
        <v/>
      </c>
      <c r="R59" s="4" t="str">
        <f>IF($D59=R$4,$F59*IF($B59="Common",7,1)*IF($B59="Uncommon",2,1)/40/VLOOKUP("Units Per - "&amp;$D59,Lookup!$A$2:$D$10014,4,FALSE),"")</f>
        <v/>
      </c>
    </row>
    <row r="60" spans="1:18" x14ac:dyDescent="0.25">
      <c r="A60">
        <v>2021</v>
      </c>
      <c r="B60" t="s">
        <v>33</v>
      </c>
      <c r="C60" t="s">
        <v>147</v>
      </c>
      <c r="D60" t="s">
        <v>26</v>
      </c>
      <c r="E60" t="str">
        <f>IF(ISBLANK($D60),"",VLOOKUP("TG Abbrev - "&amp;$D60,Lookup!$A$2:$D$10014,4,FALSE))</f>
        <v>Oil of Enchantment</v>
      </c>
      <c r="F60" s="3">
        <f>IF(ISBLANK($D60),"",IF($D60="Bar",VALUE(LEFT($C60,(FIND(" ",$C60,1)-1))),VLOOKUP("Units - "&amp;$D60&amp;" "&amp;B60,Lookup!$A$2:$D$10014,4,FALSE)))</f>
        <v>1</v>
      </c>
      <c r="G60" s="4" t="str">
        <f>IF($D60=G$4,$F60*IF($B60="Common",7,1)*IF($B60="Uncommon",2,1)/40/VLOOKUP("Units Per - "&amp;$D60,Lookup!$A$2:$D$10014,4,FALSE),"")</f>
        <v/>
      </c>
      <c r="H60" s="4" t="str">
        <f>IF($D60=H$4,$F60*IF($B60="Common",7,1)*IF($B60="Uncommon",2,1)/40/VLOOKUP("Units Per - "&amp;$D60,Lookup!$A$2:$D$10014,4,FALSE),"")</f>
        <v/>
      </c>
      <c r="I60" s="4" t="str">
        <f>IF($D60=I$4,$F60*IF($B60="Common",7,1)*IF($B60="Uncommon",2,1)/40/VLOOKUP("Units Per - "&amp;$D60,Lookup!$A$2:$D$10014,4,FALSE),"")</f>
        <v/>
      </c>
      <c r="J60" s="4" t="str">
        <f>IF($D60=J$4,$F60*IF($B60="Common",7,1)*IF($B60="Uncommon",2,1)/40/VLOOKUP("Units Per - "&amp;$D60,Lookup!$A$2:$D$10014,4,FALSE),"")</f>
        <v/>
      </c>
      <c r="K60" s="4" t="str">
        <f>IF($D60=K$4,$F60*IF($B60="Common",7,1)*IF($B60="Uncommon",2,1)/40/VLOOKUP("Units Per - "&amp;$D60,Lookup!$A$2:$D$10014,4,FALSE),"")</f>
        <v/>
      </c>
      <c r="L60" s="4" t="str">
        <f>IF($D60=L$4,$F60*IF($B60="Common",7,1)*IF($B60="Uncommon",2,1)/40/VLOOKUP("Units Per - "&amp;$D60,Lookup!$A$2:$D$10014,4,FALSE),"")</f>
        <v/>
      </c>
      <c r="M60" s="4" t="str">
        <f>IF($D60=M$4,$F60*IF($B60="Common",7,1)*IF($B60="Uncommon",2,1)/40/VLOOKUP("Units Per - "&amp;$D60,Lookup!$A$2:$D$10014,4,FALSE),"")</f>
        <v/>
      </c>
      <c r="N60" s="4" t="str">
        <f>IF($D60=N$4,$F60*IF($B60="Common",7,1)*IF($B60="Uncommon",2,1)/40/VLOOKUP("Units Per - "&amp;$D60,Lookup!$A$2:$D$10014,4,FALSE),"")</f>
        <v/>
      </c>
      <c r="O60" s="4" t="str">
        <f>IF($D60=O$4,$F60*IF($B60="Common",7,1)*IF($B60="Uncommon",2,1)/40/VLOOKUP("Units Per - "&amp;$D60,Lookup!$A$2:$D$10014,4,FALSE),"")</f>
        <v/>
      </c>
      <c r="P60" s="4">
        <f>IF($D60=P$4,$F60*IF($B60="Common",7,1)*IF($B60="Uncommon",2,1)/40/VLOOKUP("Units Per - "&amp;$D60,Lookup!$A$2:$D$10014,4,FALSE),"")</f>
        <v>2E-3</v>
      </c>
      <c r="Q60" s="4" t="str">
        <f>IF($D60=Q$4,$F60*IF($B60="Common",7,1)*IF($B60="Uncommon",2,1)/40/VLOOKUP("Units Per - "&amp;$D60,Lookup!$A$2:$D$10014,4,FALSE),"")</f>
        <v/>
      </c>
      <c r="R60" s="4" t="str">
        <f>IF($D60=R$4,$F60*IF($B60="Common",7,1)*IF($B60="Uncommon",2,1)/40/VLOOKUP("Units Per - "&amp;$D60,Lookup!$A$2:$D$10014,4,FALSE),"")</f>
        <v/>
      </c>
    </row>
    <row r="61" spans="1:18" x14ac:dyDescent="0.25">
      <c r="A61">
        <v>2021</v>
      </c>
      <c r="B61" t="s">
        <v>33</v>
      </c>
      <c r="C61" t="s">
        <v>148</v>
      </c>
      <c r="D61" t="s">
        <v>29</v>
      </c>
      <c r="E61" t="str">
        <f>IF(ISBLANK($D61),"",VLOOKUP("TG Abbrev - "&amp;$D61,Lookup!$A$2:$D$10014,4,FALSE))</f>
        <v>Alchemist's Ink</v>
      </c>
      <c r="F61" s="3">
        <f>IF(ISBLANK($D61),"",IF($D61="Bar",VALUE(LEFT($C61,(FIND(" ",$C61,1)-1))),VLOOKUP("Units - "&amp;$D61&amp;" "&amp;B61,Lookup!$A$2:$D$10014,4,FALSE)))</f>
        <v>3</v>
      </c>
      <c r="G61" s="4">
        <f>IF($D61=G$4,$F61*IF($B61="Common",7,1)*IF($B61="Uncommon",2,1)/40/VLOOKUP("Units Per - "&amp;$D61,Lookup!$A$2:$D$10014,4,FALSE),"")</f>
        <v>6.0000000000000001E-3</v>
      </c>
      <c r="H61" s="4" t="str">
        <f>IF($D61=H$4,$F61*IF($B61="Common",7,1)*IF($B61="Uncommon",2,1)/40/VLOOKUP("Units Per - "&amp;$D61,Lookup!$A$2:$D$10014,4,FALSE),"")</f>
        <v/>
      </c>
      <c r="I61" s="4" t="str">
        <f>IF($D61=I$4,$F61*IF($B61="Common",7,1)*IF($B61="Uncommon",2,1)/40/VLOOKUP("Units Per - "&amp;$D61,Lookup!$A$2:$D$10014,4,FALSE),"")</f>
        <v/>
      </c>
      <c r="J61" s="4" t="str">
        <f>IF($D61=J$4,$F61*IF($B61="Common",7,1)*IF($B61="Uncommon",2,1)/40/VLOOKUP("Units Per - "&amp;$D61,Lookup!$A$2:$D$10014,4,FALSE),"")</f>
        <v/>
      </c>
      <c r="K61" s="4" t="str">
        <f>IF($D61=K$4,$F61*IF($B61="Common",7,1)*IF($B61="Uncommon",2,1)/40/VLOOKUP("Units Per - "&amp;$D61,Lookup!$A$2:$D$10014,4,FALSE),"")</f>
        <v/>
      </c>
      <c r="L61" s="4" t="str">
        <f>IF($D61=L$4,$F61*IF($B61="Common",7,1)*IF($B61="Uncommon",2,1)/40/VLOOKUP("Units Per - "&amp;$D61,Lookup!$A$2:$D$10014,4,FALSE),"")</f>
        <v/>
      </c>
      <c r="M61" s="4" t="str">
        <f>IF($D61=M$4,$F61*IF($B61="Common",7,1)*IF($B61="Uncommon",2,1)/40/VLOOKUP("Units Per - "&amp;$D61,Lookup!$A$2:$D$10014,4,FALSE),"")</f>
        <v/>
      </c>
      <c r="N61" s="4" t="str">
        <f>IF($D61=N$4,$F61*IF($B61="Common",7,1)*IF($B61="Uncommon",2,1)/40/VLOOKUP("Units Per - "&amp;$D61,Lookup!$A$2:$D$10014,4,FALSE),"")</f>
        <v/>
      </c>
      <c r="O61" s="4" t="str">
        <f>IF($D61=O$4,$F61*IF($B61="Common",7,1)*IF($B61="Uncommon",2,1)/40/VLOOKUP("Units Per - "&amp;$D61,Lookup!$A$2:$D$10014,4,FALSE),"")</f>
        <v/>
      </c>
      <c r="P61" s="4" t="str">
        <f>IF($D61=P$4,$F61*IF($B61="Common",7,1)*IF($B61="Uncommon",2,1)/40/VLOOKUP("Units Per - "&amp;$D61,Lookup!$A$2:$D$10014,4,FALSE),"")</f>
        <v/>
      </c>
      <c r="Q61" s="4" t="str">
        <f>IF($D61=Q$4,$F61*IF($B61="Common",7,1)*IF($B61="Uncommon",2,1)/40/VLOOKUP("Units Per - "&amp;$D61,Lookup!$A$2:$D$10014,4,FALSE),"")</f>
        <v/>
      </c>
      <c r="R61" s="4" t="str">
        <f>IF($D61=R$4,$F61*IF($B61="Common",7,1)*IF($B61="Uncommon",2,1)/40/VLOOKUP("Units Per - "&amp;$D61,Lookup!$A$2:$D$10014,4,FALSE),"")</f>
        <v/>
      </c>
    </row>
    <row r="62" spans="1:18" x14ac:dyDescent="0.25">
      <c r="A62">
        <v>2021</v>
      </c>
      <c r="B62" t="s">
        <v>33</v>
      </c>
      <c r="C62" t="s">
        <v>149</v>
      </c>
      <c r="D62" t="s">
        <v>25</v>
      </c>
      <c r="E62" t="str">
        <f>IF(ISBLANK($D62),"",VLOOKUP("TG Abbrev - "&amp;$D62,Lookup!$A$2:$D$10014,4,FALSE))</f>
        <v>Mystic Silk</v>
      </c>
      <c r="F62" s="3">
        <f>IF(ISBLANK($D62),"",IF($D62="Bar",VALUE(LEFT($C62,(FIND(" ",$C62,1)-1))),VLOOKUP("Units - "&amp;$D62&amp;" "&amp;B62,Lookup!$A$2:$D$10014,4,FALSE)))</f>
        <v>3</v>
      </c>
      <c r="G62" s="4" t="str">
        <f>IF($D62=G$4,$F62*IF($B62="Common",7,1)*IF($B62="Uncommon",2,1)/40/VLOOKUP("Units Per - "&amp;$D62,Lookup!$A$2:$D$10014,4,FALSE),"")</f>
        <v/>
      </c>
      <c r="H62" s="4" t="str">
        <f>IF($D62=H$4,$F62*IF($B62="Common",7,1)*IF($B62="Uncommon",2,1)/40/VLOOKUP("Units Per - "&amp;$D62,Lookup!$A$2:$D$10014,4,FALSE),"")</f>
        <v/>
      </c>
      <c r="I62" s="4" t="str">
        <f>IF($D62=I$4,$F62*IF($B62="Common",7,1)*IF($B62="Uncommon",2,1)/40/VLOOKUP("Units Per - "&amp;$D62,Lookup!$A$2:$D$10014,4,FALSE),"")</f>
        <v/>
      </c>
      <c r="J62" s="4" t="str">
        <f>IF($D62=J$4,$F62*IF($B62="Common",7,1)*IF($B62="Uncommon",2,1)/40/VLOOKUP("Units Per - "&amp;$D62,Lookup!$A$2:$D$10014,4,FALSE),"")</f>
        <v/>
      </c>
      <c r="K62" s="4" t="str">
        <f>IF($D62=K$4,$F62*IF($B62="Common",7,1)*IF($B62="Uncommon",2,1)/40/VLOOKUP("Units Per - "&amp;$D62,Lookup!$A$2:$D$10014,4,FALSE),"")</f>
        <v/>
      </c>
      <c r="L62" s="4" t="str">
        <f>IF($D62=L$4,$F62*IF($B62="Common",7,1)*IF($B62="Uncommon",2,1)/40/VLOOKUP("Units Per - "&amp;$D62,Lookup!$A$2:$D$10014,4,FALSE),"")</f>
        <v/>
      </c>
      <c r="M62" s="4" t="str">
        <f>IF($D62=M$4,$F62*IF($B62="Common",7,1)*IF($B62="Uncommon",2,1)/40/VLOOKUP("Units Per - "&amp;$D62,Lookup!$A$2:$D$10014,4,FALSE),"")</f>
        <v/>
      </c>
      <c r="N62" s="4" t="str">
        <f>IF($D62=N$4,$F62*IF($B62="Common",7,1)*IF($B62="Uncommon",2,1)/40/VLOOKUP("Units Per - "&amp;$D62,Lookup!$A$2:$D$10014,4,FALSE),"")</f>
        <v/>
      </c>
      <c r="O62" s="4">
        <f>IF($D62=O$4,$F62*IF($B62="Common",7,1)*IF($B62="Uncommon",2,1)/40/VLOOKUP("Units Per - "&amp;$D62,Lookup!$A$2:$D$10014,4,FALSE),"")</f>
        <v>6.0000000000000001E-3</v>
      </c>
      <c r="P62" s="4" t="str">
        <f>IF($D62=P$4,$F62*IF($B62="Common",7,1)*IF($B62="Uncommon",2,1)/40/VLOOKUP("Units Per - "&amp;$D62,Lookup!$A$2:$D$10014,4,FALSE),"")</f>
        <v/>
      </c>
      <c r="Q62" s="4" t="str">
        <f>IF($D62=Q$4,$F62*IF($B62="Common",7,1)*IF($B62="Uncommon",2,1)/40/VLOOKUP("Units Per - "&amp;$D62,Lookup!$A$2:$D$10014,4,FALSE),"")</f>
        <v/>
      </c>
      <c r="R62" s="4" t="str">
        <f>IF($D62=R$4,$F62*IF($B62="Common",7,1)*IF($B62="Uncommon",2,1)/40/VLOOKUP("Units Per - "&amp;$D62,Lookup!$A$2:$D$10014,4,FALSE),"")</f>
        <v/>
      </c>
    </row>
    <row r="63" spans="1:18" x14ac:dyDescent="0.25">
      <c r="A63">
        <v>2021</v>
      </c>
      <c r="B63" t="s">
        <v>33</v>
      </c>
      <c r="C63" t="s">
        <v>150</v>
      </c>
      <c r="D63" t="s">
        <v>7</v>
      </c>
      <c r="E63" t="str">
        <f>IF(ISBLANK($D63),"",VLOOKUP("TG Abbrev - "&amp;$D63,Lookup!$A$2:$D$10014,4,FALSE))</f>
        <v>Darkwood Plank</v>
      </c>
      <c r="F63" s="3">
        <f>IF(ISBLANK($D63),"",IF($D63="Bar",VALUE(LEFT($C63,(FIND(" ",$C63,1)-1))),VLOOKUP("Units - "&amp;$D63&amp;" "&amp;B63,Lookup!$A$2:$D$10014,4,FALSE)))</f>
        <v>3</v>
      </c>
      <c r="G63" s="4" t="str">
        <f>IF($D63=G$4,$F63*IF($B63="Common",7,1)*IF($B63="Uncommon",2,1)/40/VLOOKUP("Units Per - "&amp;$D63,Lookup!$A$2:$D$10014,4,FALSE),"")</f>
        <v/>
      </c>
      <c r="H63" s="4" t="str">
        <f>IF($D63=H$4,$F63*IF($B63="Common",7,1)*IF($B63="Uncommon",2,1)/40/VLOOKUP("Units Per - "&amp;$D63,Lookup!$A$2:$D$10014,4,FALSE),"")</f>
        <v/>
      </c>
      <c r="I63" s="4" t="str">
        <f>IF($D63=I$4,$F63*IF($B63="Common",7,1)*IF($B63="Uncommon",2,1)/40/VLOOKUP("Units Per - "&amp;$D63,Lookup!$A$2:$D$10014,4,FALSE),"")</f>
        <v/>
      </c>
      <c r="J63" s="4">
        <f>IF($D63=J$4,$F63*IF($B63="Common",7,1)*IF($B63="Uncommon",2,1)/40/VLOOKUP("Units Per - "&amp;$D63,Lookup!$A$2:$D$10014,4,FALSE),"")</f>
        <v>6.0000000000000001E-3</v>
      </c>
      <c r="K63" s="4" t="str">
        <f>IF($D63=K$4,$F63*IF($B63="Common",7,1)*IF($B63="Uncommon",2,1)/40/VLOOKUP("Units Per - "&amp;$D63,Lookup!$A$2:$D$10014,4,FALSE),"")</f>
        <v/>
      </c>
      <c r="L63" s="4" t="str">
        <f>IF($D63=L$4,$F63*IF($B63="Common",7,1)*IF($B63="Uncommon",2,1)/40/VLOOKUP("Units Per - "&amp;$D63,Lookup!$A$2:$D$10014,4,FALSE),"")</f>
        <v/>
      </c>
      <c r="M63" s="4" t="str">
        <f>IF($D63=M$4,$F63*IF($B63="Common",7,1)*IF($B63="Uncommon",2,1)/40/VLOOKUP("Units Per - "&amp;$D63,Lookup!$A$2:$D$10014,4,FALSE),"")</f>
        <v/>
      </c>
      <c r="N63" s="4" t="str">
        <f>IF($D63=N$4,$F63*IF($B63="Common",7,1)*IF($B63="Uncommon",2,1)/40/VLOOKUP("Units Per - "&amp;$D63,Lookup!$A$2:$D$10014,4,FALSE),"")</f>
        <v/>
      </c>
      <c r="O63" s="4" t="str">
        <f>IF($D63=O$4,$F63*IF($B63="Common",7,1)*IF($B63="Uncommon",2,1)/40/VLOOKUP("Units Per - "&amp;$D63,Lookup!$A$2:$D$10014,4,FALSE),"")</f>
        <v/>
      </c>
      <c r="P63" s="4" t="str">
        <f>IF($D63=P$4,$F63*IF($B63="Common",7,1)*IF($B63="Uncommon",2,1)/40/VLOOKUP("Units Per - "&amp;$D63,Lookup!$A$2:$D$10014,4,FALSE),"")</f>
        <v/>
      </c>
      <c r="Q63" s="4" t="str">
        <f>IF($D63=Q$4,$F63*IF($B63="Common",7,1)*IF($B63="Uncommon",2,1)/40/VLOOKUP("Units Per - "&amp;$D63,Lookup!$A$2:$D$10014,4,FALSE),"")</f>
        <v/>
      </c>
      <c r="R63" s="4" t="str">
        <f>IF($D63=R$4,$F63*IF($B63="Common",7,1)*IF($B63="Uncommon",2,1)/40/VLOOKUP("Units Per - "&amp;$D63,Lookup!$A$2:$D$10014,4,FALSE),"")</f>
        <v/>
      </c>
    </row>
    <row r="64" spans="1:18" x14ac:dyDescent="0.25">
      <c r="A64">
        <v>2021</v>
      </c>
      <c r="B64" t="s">
        <v>33</v>
      </c>
      <c r="C64" t="s">
        <v>151</v>
      </c>
      <c r="D64" t="s">
        <v>21</v>
      </c>
      <c r="E64" t="str">
        <f>IF(ISBLANK($D64),"",VLOOKUP("TG Abbrev - "&amp;$D64,Lookup!$A$2:$D$10014,4,FALSE))</f>
        <v>Elven Bismuth</v>
      </c>
      <c r="F64" s="3">
        <f>IF(ISBLANK($D64),"",IF($D64="Bar",VALUE(LEFT($C64,(FIND(" ",$C64,1)-1))),VLOOKUP("Units - "&amp;$D64&amp;" "&amp;B64,Lookup!$A$2:$D$10014,4,FALSE)))</f>
        <v>1</v>
      </c>
      <c r="G64" s="4" t="str">
        <f>IF($D64=G$4,$F64*IF($B64="Common",7,1)*IF($B64="Uncommon",2,1)/40/VLOOKUP("Units Per - "&amp;$D64,Lookup!$A$2:$D$10014,4,FALSE),"")</f>
        <v/>
      </c>
      <c r="H64" s="4" t="str">
        <f>IF($D64=H$4,$F64*IF($B64="Common",7,1)*IF($B64="Uncommon",2,1)/40/VLOOKUP("Units Per - "&amp;$D64,Lookup!$A$2:$D$10014,4,FALSE),"")</f>
        <v/>
      </c>
      <c r="I64" s="4" t="str">
        <f>IF($D64=I$4,$F64*IF($B64="Common",7,1)*IF($B64="Uncommon",2,1)/40/VLOOKUP("Units Per - "&amp;$D64,Lookup!$A$2:$D$10014,4,FALSE),"")</f>
        <v/>
      </c>
      <c r="J64" s="4" t="str">
        <f>IF($D64=J$4,$F64*IF($B64="Common",7,1)*IF($B64="Uncommon",2,1)/40/VLOOKUP("Units Per - "&amp;$D64,Lookup!$A$2:$D$10014,4,FALSE),"")</f>
        <v/>
      </c>
      <c r="K64" s="4" t="str">
        <f>IF($D64=K$4,$F64*IF($B64="Common",7,1)*IF($B64="Uncommon",2,1)/40/VLOOKUP("Units Per - "&amp;$D64,Lookup!$A$2:$D$10014,4,FALSE),"")</f>
        <v/>
      </c>
      <c r="L64" s="4">
        <f>IF($D64=L$4,$F64*IF($B64="Common",7,1)*IF($B64="Uncommon",2,1)/40/VLOOKUP("Units Per - "&amp;$D64,Lookup!$A$2:$D$10014,4,FALSE),"")</f>
        <v>2E-3</v>
      </c>
      <c r="M64" s="4" t="str">
        <f>IF($D64=M$4,$F64*IF($B64="Common",7,1)*IF($B64="Uncommon",2,1)/40/VLOOKUP("Units Per - "&amp;$D64,Lookup!$A$2:$D$10014,4,FALSE),"")</f>
        <v/>
      </c>
      <c r="N64" s="4" t="str">
        <f>IF($D64=N$4,$F64*IF($B64="Common",7,1)*IF($B64="Uncommon",2,1)/40/VLOOKUP("Units Per - "&amp;$D64,Lookup!$A$2:$D$10014,4,FALSE),"")</f>
        <v/>
      </c>
      <c r="O64" s="4" t="str">
        <f>IF($D64=O$4,$F64*IF($B64="Common",7,1)*IF($B64="Uncommon",2,1)/40/VLOOKUP("Units Per - "&amp;$D64,Lookup!$A$2:$D$10014,4,FALSE),"")</f>
        <v/>
      </c>
      <c r="P64" s="4" t="str">
        <f>IF($D64=P$4,$F64*IF($B64="Common",7,1)*IF($B64="Uncommon",2,1)/40/VLOOKUP("Units Per - "&amp;$D64,Lookup!$A$2:$D$10014,4,FALSE),"")</f>
        <v/>
      </c>
      <c r="Q64" s="4" t="str">
        <f>IF($D64=Q$4,$F64*IF($B64="Common",7,1)*IF($B64="Uncommon",2,1)/40/VLOOKUP("Units Per - "&amp;$D64,Lookup!$A$2:$D$10014,4,FALSE),"")</f>
        <v/>
      </c>
      <c r="R64" s="4" t="str">
        <f>IF($D64=R$4,$F64*IF($B64="Common",7,1)*IF($B64="Uncommon",2,1)/40/VLOOKUP("Units Per - "&amp;$D64,Lookup!$A$2:$D$10014,4,FALSE),"")</f>
        <v/>
      </c>
    </row>
    <row r="65" spans="1:18" x14ac:dyDescent="0.25">
      <c r="A65">
        <v>2021</v>
      </c>
      <c r="B65" t="s">
        <v>33</v>
      </c>
      <c r="C65" t="s">
        <v>152</v>
      </c>
      <c r="D65" t="s">
        <v>7</v>
      </c>
      <c r="E65" t="str">
        <f>IF(ISBLANK($D65),"",VLOOKUP("TG Abbrev - "&amp;$D65,Lookup!$A$2:$D$10014,4,FALSE))</f>
        <v>Darkwood Plank</v>
      </c>
      <c r="F65" s="3">
        <f>IF(ISBLANK($D65),"",IF($D65="Bar",VALUE(LEFT($C65,(FIND(" ",$C65,1)-1))),VLOOKUP("Units - "&amp;$D65&amp;" "&amp;B65,Lookup!$A$2:$D$10014,4,FALSE)))</f>
        <v>3</v>
      </c>
      <c r="G65" s="4" t="str">
        <f>IF($D65=G$4,$F65*IF($B65="Common",7,1)*IF($B65="Uncommon",2,1)/40/VLOOKUP("Units Per - "&amp;$D65,Lookup!$A$2:$D$10014,4,FALSE),"")</f>
        <v/>
      </c>
      <c r="H65" s="4" t="str">
        <f>IF($D65=H$4,$F65*IF($B65="Common",7,1)*IF($B65="Uncommon",2,1)/40/VLOOKUP("Units Per - "&amp;$D65,Lookup!$A$2:$D$10014,4,FALSE),"")</f>
        <v/>
      </c>
      <c r="I65" s="4" t="str">
        <f>IF($D65=I$4,$F65*IF($B65="Common",7,1)*IF($B65="Uncommon",2,1)/40/VLOOKUP("Units Per - "&amp;$D65,Lookup!$A$2:$D$10014,4,FALSE),"")</f>
        <v/>
      </c>
      <c r="J65" s="4">
        <f>IF($D65=J$4,$F65*IF($B65="Common",7,1)*IF($B65="Uncommon",2,1)/40/VLOOKUP("Units Per - "&amp;$D65,Lookup!$A$2:$D$10014,4,FALSE),"")</f>
        <v>6.0000000000000001E-3</v>
      </c>
      <c r="K65" s="4" t="str">
        <f>IF($D65=K$4,$F65*IF($B65="Common",7,1)*IF($B65="Uncommon",2,1)/40/VLOOKUP("Units Per - "&amp;$D65,Lookup!$A$2:$D$10014,4,FALSE),"")</f>
        <v/>
      </c>
      <c r="L65" s="4" t="str">
        <f>IF($D65=L$4,$F65*IF($B65="Common",7,1)*IF($B65="Uncommon",2,1)/40/VLOOKUP("Units Per - "&amp;$D65,Lookup!$A$2:$D$10014,4,FALSE),"")</f>
        <v/>
      </c>
      <c r="M65" s="4" t="str">
        <f>IF($D65=M$4,$F65*IF($B65="Common",7,1)*IF($B65="Uncommon",2,1)/40/VLOOKUP("Units Per - "&amp;$D65,Lookup!$A$2:$D$10014,4,FALSE),"")</f>
        <v/>
      </c>
      <c r="N65" s="4" t="str">
        <f>IF($D65=N$4,$F65*IF($B65="Common",7,1)*IF($B65="Uncommon",2,1)/40/VLOOKUP("Units Per - "&amp;$D65,Lookup!$A$2:$D$10014,4,FALSE),"")</f>
        <v/>
      </c>
      <c r="O65" s="4" t="str">
        <f>IF($D65=O$4,$F65*IF($B65="Common",7,1)*IF($B65="Uncommon",2,1)/40/VLOOKUP("Units Per - "&amp;$D65,Lookup!$A$2:$D$10014,4,FALSE),"")</f>
        <v/>
      </c>
      <c r="P65" s="4" t="str">
        <f>IF($D65=P$4,$F65*IF($B65="Common",7,1)*IF($B65="Uncommon",2,1)/40/VLOOKUP("Units Per - "&amp;$D65,Lookup!$A$2:$D$10014,4,FALSE),"")</f>
        <v/>
      </c>
      <c r="Q65" s="4" t="str">
        <f>IF($D65=Q$4,$F65*IF($B65="Common",7,1)*IF($B65="Uncommon",2,1)/40/VLOOKUP("Units Per - "&amp;$D65,Lookup!$A$2:$D$10014,4,FALSE),"")</f>
        <v/>
      </c>
      <c r="R65" s="4" t="str">
        <f>IF($D65=R$4,$F65*IF($B65="Common",7,1)*IF($B65="Uncommon",2,1)/40/VLOOKUP("Units Per - "&amp;$D65,Lookup!$A$2:$D$10014,4,FALSE),"")</f>
        <v/>
      </c>
    </row>
    <row r="66" spans="1:18" x14ac:dyDescent="0.25">
      <c r="A66">
        <v>2021</v>
      </c>
      <c r="B66" t="s">
        <v>33</v>
      </c>
      <c r="C66" t="s">
        <v>153</v>
      </c>
      <c r="D66" t="s">
        <v>7</v>
      </c>
      <c r="E66" t="str">
        <f>IF(ISBLANK($D66),"",VLOOKUP("TG Abbrev - "&amp;$D66,Lookup!$A$2:$D$10014,4,FALSE))</f>
        <v>Darkwood Plank</v>
      </c>
      <c r="F66" s="3">
        <f>IF(ISBLANK($D66),"",IF($D66="Bar",VALUE(LEFT($C66,(FIND(" ",$C66,1)-1))),VLOOKUP("Units - "&amp;$D66&amp;" "&amp;B66,Lookup!$A$2:$D$10014,4,FALSE)))</f>
        <v>3</v>
      </c>
      <c r="G66" s="4" t="str">
        <f>IF($D66=G$4,$F66*IF($B66="Common",7,1)*IF($B66="Uncommon",2,1)/40/VLOOKUP("Units Per - "&amp;$D66,Lookup!$A$2:$D$10014,4,FALSE),"")</f>
        <v/>
      </c>
      <c r="H66" s="4" t="str">
        <f>IF($D66=H$4,$F66*IF($B66="Common",7,1)*IF($B66="Uncommon",2,1)/40/VLOOKUP("Units Per - "&amp;$D66,Lookup!$A$2:$D$10014,4,FALSE),"")</f>
        <v/>
      </c>
      <c r="I66" s="4" t="str">
        <f>IF($D66=I$4,$F66*IF($B66="Common",7,1)*IF($B66="Uncommon",2,1)/40/VLOOKUP("Units Per - "&amp;$D66,Lookup!$A$2:$D$10014,4,FALSE),"")</f>
        <v/>
      </c>
      <c r="J66" s="4">
        <f>IF($D66=J$4,$F66*IF($B66="Common",7,1)*IF($B66="Uncommon",2,1)/40/VLOOKUP("Units Per - "&amp;$D66,Lookup!$A$2:$D$10014,4,FALSE),"")</f>
        <v>6.0000000000000001E-3</v>
      </c>
      <c r="K66" s="4" t="str">
        <f>IF($D66=K$4,$F66*IF($B66="Common",7,1)*IF($B66="Uncommon",2,1)/40/VLOOKUP("Units Per - "&amp;$D66,Lookup!$A$2:$D$10014,4,FALSE),"")</f>
        <v/>
      </c>
      <c r="L66" s="4" t="str">
        <f>IF($D66=L$4,$F66*IF($B66="Common",7,1)*IF($B66="Uncommon",2,1)/40/VLOOKUP("Units Per - "&amp;$D66,Lookup!$A$2:$D$10014,4,FALSE),"")</f>
        <v/>
      </c>
      <c r="M66" s="4" t="str">
        <f>IF($D66=M$4,$F66*IF($B66="Common",7,1)*IF($B66="Uncommon",2,1)/40/VLOOKUP("Units Per - "&amp;$D66,Lookup!$A$2:$D$10014,4,FALSE),"")</f>
        <v/>
      </c>
      <c r="N66" s="4" t="str">
        <f>IF($D66=N$4,$F66*IF($B66="Common",7,1)*IF($B66="Uncommon",2,1)/40/VLOOKUP("Units Per - "&amp;$D66,Lookup!$A$2:$D$10014,4,FALSE),"")</f>
        <v/>
      </c>
      <c r="O66" s="4" t="str">
        <f>IF($D66=O$4,$F66*IF($B66="Common",7,1)*IF($B66="Uncommon",2,1)/40/VLOOKUP("Units Per - "&amp;$D66,Lookup!$A$2:$D$10014,4,FALSE),"")</f>
        <v/>
      </c>
      <c r="P66" s="4" t="str">
        <f>IF($D66=P$4,$F66*IF($B66="Common",7,1)*IF($B66="Uncommon",2,1)/40/VLOOKUP("Units Per - "&amp;$D66,Lookup!$A$2:$D$10014,4,FALSE),"")</f>
        <v/>
      </c>
      <c r="Q66" s="4" t="str">
        <f>IF($D66=Q$4,$F66*IF($B66="Common",7,1)*IF($B66="Uncommon",2,1)/40/VLOOKUP("Units Per - "&amp;$D66,Lookup!$A$2:$D$10014,4,FALSE),"")</f>
        <v/>
      </c>
      <c r="R66" s="4" t="str">
        <f>IF($D66=R$4,$F66*IF($B66="Common",7,1)*IF($B66="Uncommon",2,1)/40/VLOOKUP("Units Per - "&amp;$D66,Lookup!$A$2:$D$10014,4,FALSE),"")</f>
        <v/>
      </c>
    </row>
    <row r="67" spans="1:18" x14ac:dyDescent="0.25">
      <c r="A67">
        <v>2021</v>
      </c>
      <c r="B67" t="s">
        <v>33</v>
      </c>
      <c r="C67" t="s">
        <v>212</v>
      </c>
      <c r="D67" t="s">
        <v>25</v>
      </c>
      <c r="E67" t="str">
        <f>IF(ISBLANK($D67),"",VLOOKUP("TG Abbrev - "&amp;$D67,Lookup!$A$2:$D$10014,4,FALSE))</f>
        <v>Mystic Silk</v>
      </c>
      <c r="F67" s="3">
        <f>IF(ISBLANK($D67),"",IF($D67="Bar",VALUE(LEFT($C67,(FIND(" ",$C67,1)-1))),VLOOKUP("Units - "&amp;$D67&amp;" "&amp;B67,Lookup!$A$2:$D$10014,4,FALSE)))</f>
        <v>3</v>
      </c>
      <c r="G67" s="4" t="str">
        <f>IF($D67=G$4,$F67*IF($B67="Common",7,1)*IF($B67="Uncommon",2,1)/40/VLOOKUP("Units Per - "&amp;$D67,Lookup!$A$2:$D$10014,4,FALSE),"")</f>
        <v/>
      </c>
      <c r="H67" s="4" t="str">
        <f>IF($D67=H$4,$F67*IF($B67="Common",7,1)*IF($B67="Uncommon",2,1)/40/VLOOKUP("Units Per - "&amp;$D67,Lookup!$A$2:$D$10014,4,FALSE),"")</f>
        <v/>
      </c>
      <c r="I67" s="4" t="str">
        <f>IF($D67=I$4,$F67*IF($B67="Common",7,1)*IF($B67="Uncommon",2,1)/40/VLOOKUP("Units Per - "&amp;$D67,Lookup!$A$2:$D$10014,4,FALSE),"")</f>
        <v/>
      </c>
      <c r="J67" s="4" t="str">
        <f>IF($D67=J$4,$F67*IF($B67="Common",7,1)*IF($B67="Uncommon",2,1)/40/VLOOKUP("Units Per - "&amp;$D67,Lookup!$A$2:$D$10014,4,FALSE),"")</f>
        <v/>
      </c>
      <c r="K67" s="4" t="str">
        <f>IF($D67=K$4,$F67*IF($B67="Common",7,1)*IF($B67="Uncommon",2,1)/40/VLOOKUP("Units Per - "&amp;$D67,Lookup!$A$2:$D$10014,4,FALSE),"")</f>
        <v/>
      </c>
      <c r="L67" s="4" t="str">
        <f>IF($D67=L$4,$F67*IF($B67="Common",7,1)*IF($B67="Uncommon",2,1)/40/VLOOKUP("Units Per - "&amp;$D67,Lookup!$A$2:$D$10014,4,FALSE),"")</f>
        <v/>
      </c>
      <c r="M67" s="4" t="str">
        <f>IF($D67=M$4,$F67*IF($B67="Common",7,1)*IF($B67="Uncommon",2,1)/40/VLOOKUP("Units Per - "&amp;$D67,Lookup!$A$2:$D$10014,4,FALSE),"")</f>
        <v/>
      </c>
      <c r="N67" s="4" t="str">
        <f>IF($D67=N$4,$F67*IF($B67="Common",7,1)*IF($B67="Uncommon",2,1)/40/VLOOKUP("Units Per - "&amp;$D67,Lookup!$A$2:$D$10014,4,FALSE),"")</f>
        <v/>
      </c>
      <c r="O67" s="4">
        <f>IF($D67=O$4,$F67*IF($B67="Common",7,1)*IF($B67="Uncommon",2,1)/40/VLOOKUP("Units Per - "&amp;$D67,Lookup!$A$2:$D$10014,4,FALSE),"")</f>
        <v>6.0000000000000001E-3</v>
      </c>
      <c r="P67" s="4" t="str">
        <f>IF($D67=P$4,$F67*IF($B67="Common",7,1)*IF($B67="Uncommon",2,1)/40/VLOOKUP("Units Per - "&amp;$D67,Lookup!$A$2:$D$10014,4,FALSE),"")</f>
        <v/>
      </c>
      <c r="Q67" s="4" t="str">
        <f>IF($D67=Q$4,$F67*IF($B67="Common",7,1)*IF($B67="Uncommon",2,1)/40/VLOOKUP("Units Per - "&amp;$D67,Lookup!$A$2:$D$10014,4,FALSE),"")</f>
        <v/>
      </c>
      <c r="R67" s="4" t="str">
        <f>IF($D67=R$4,$F67*IF($B67="Common",7,1)*IF($B67="Uncommon",2,1)/40/VLOOKUP("Units Per - "&amp;$D67,Lookup!$A$2:$D$10014,4,FALSE),"")</f>
        <v/>
      </c>
    </row>
    <row r="68" spans="1:18" x14ac:dyDescent="0.25">
      <c r="A68">
        <v>2021</v>
      </c>
      <c r="B68" t="s">
        <v>33</v>
      </c>
      <c r="C68" t="s">
        <v>154</v>
      </c>
      <c r="D68" t="s">
        <v>25</v>
      </c>
      <c r="E68" t="str">
        <f>IF(ISBLANK($D68),"",VLOOKUP("TG Abbrev - "&amp;$D68,Lookup!$A$2:$D$10014,4,FALSE))</f>
        <v>Mystic Silk</v>
      </c>
      <c r="F68" s="3">
        <f>IF(ISBLANK($D68),"",IF($D68="Bar",VALUE(LEFT($C68,(FIND(" ",$C68,1)-1))),VLOOKUP("Units - "&amp;$D68&amp;" "&amp;B68,Lookup!$A$2:$D$10014,4,FALSE)))</f>
        <v>3</v>
      </c>
      <c r="G68" s="4" t="str">
        <f>IF($D68=G$4,$F68*IF($B68="Common",7,1)*IF($B68="Uncommon",2,1)/40/VLOOKUP("Units Per - "&amp;$D68,Lookup!$A$2:$D$10014,4,FALSE),"")</f>
        <v/>
      </c>
      <c r="H68" s="4" t="str">
        <f>IF($D68=H$4,$F68*IF($B68="Common",7,1)*IF($B68="Uncommon",2,1)/40/VLOOKUP("Units Per - "&amp;$D68,Lookup!$A$2:$D$10014,4,FALSE),"")</f>
        <v/>
      </c>
      <c r="I68" s="4" t="str">
        <f>IF($D68=I$4,$F68*IF($B68="Common",7,1)*IF($B68="Uncommon",2,1)/40/VLOOKUP("Units Per - "&amp;$D68,Lookup!$A$2:$D$10014,4,FALSE),"")</f>
        <v/>
      </c>
      <c r="J68" s="4" t="str">
        <f>IF($D68=J$4,$F68*IF($B68="Common",7,1)*IF($B68="Uncommon",2,1)/40/VLOOKUP("Units Per - "&amp;$D68,Lookup!$A$2:$D$10014,4,FALSE),"")</f>
        <v/>
      </c>
      <c r="K68" s="4" t="str">
        <f>IF($D68=K$4,$F68*IF($B68="Common",7,1)*IF($B68="Uncommon",2,1)/40/VLOOKUP("Units Per - "&amp;$D68,Lookup!$A$2:$D$10014,4,FALSE),"")</f>
        <v/>
      </c>
      <c r="L68" s="4" t="str">
        <f>IF($D68=L$4,$F68*IF($B68="Common",7,1)*IF($B68="Uncommon",2,1)/40/VLOOKUP("Units Per - "&amp;$D68,Lookup!$A$2:$D$10014,4,FALSE),"")</f>
        <v/>
      </c>
      <c r="M68" s="4" t="str">
        <f>IF($D68=M$4,$F68*IF($B68="Common",7,1)*IF($B68="Uncommon",2,1)/40/VLOOKUP("Units Per - "&amp;$D68,Lookup!$A$2:$D$10014,4,FALSE),"")</f>
        <v/>
      </c>
      <c r="N68" s="4" t="str">
        <f>IF($D68=N$4,$F68*IF($B68="Common",7,1)*IF($B68="Uncommon",2,1)/40/VLOOKUP("Units Per - "&amp;$D68,Lookup!$A$2:$D$10014,4,FALSE),"")</f>
        <v/>
      </c>
      <c r="O68" s="4">
        <f>IF($D68=O$4,$F68*IF($B68="Common",7,1)*IF($B68="Uncommon",2,1)/40/VLOOKUP("Units Per - "&amp;$D68,Lookup!$A$2:$D$10014,4,FALSE),"")</f>
        <v>6.0000000000000001E-3</v>
      </c>
      <c r="P68" s="4" t="str">
        <f>IF($D68=P$4,$F68*IF($B68="Common",7,1)*IF($B68="Uncommon",2,1)/40/VLOOKUP("Units Per - "&amp;$D68,Lookup!$A$2:$D$10014,4,FALSE),"")</f>
        <v/>
      </c>
      <c r="Q68" s="4" t="str">
        <f>IF($D68=Q$4,$F68*IF($B68="Common",7,1)*IF($B68="Uncommon",2,1)/40/VLOOKUP("Units Per - "&amp;$D68,Lookup!$A$2:$D$10014,4,FALSE),"")</f>
        <v/>
      </c>
      <c r="R68" s="4" t="str">
        <f>IF($D68=R$4,$F68*IF($B68="Common",7,1)*IF($B68="Uncommon",2,1)/40/VLOOKUP("Units Per - "&amp;$D68,Lookup!$A$2:$D$10014,4,FALSE),"")</f>
        <v/>
      </c>
    </row>
    <row r="69" spans="1:18" x14ac:dyDescent="0.25">
      <c r="A69">
        <v>2021</v>
      </c>
      <c r="B69" t="s">
        <v>33</v>
      </c>
      <c r="C69" t="s">
        <v>155</v>
      </c>
      <c r="D69" t="s">
        <v>29</v>
      </c>
      <c r="E69" t="str">
        <f>IF(ISBLANK($D69),"",VLOOKUP("TG Abbrev - "&amp;$D69,Lookup!$A$2:$D$10014,4,FALSE))</f>
        <v>Alchemist's Ink</v>
      </c>
      <c r="F69" s="3">
        <f>IF(ISBLANK($D69),"",IF($D69="Bar",VALUE(LEFT($C69,(FIND(" ",$C69,1)-1))),VLOOKUP("Units - "&amp;$D69&amp;" "&amp;B69,Lookup!$A$2:$D$10014,4,FALSE)))</f>
        <v>3</v>
      </c>
      <c r="G69" s="4">
        <f>IF($D69=G$4,$F69*IF($B69="Common",7,1)*IF($B69="Uncommon",2,1)/40/VLOOKUP("Units Per - "&amp;$D69,Lookup!$A$2:$D$10014,4,FALSE),"")</f>
        <v>6.0000000000000001E-3</v>
      </c>
      <c r="H69" s="4" t="str">
        <f>IF($D69=H$4,$F69*IF($B69="Common",7,1)*IF($B69="Uncommon",2,1)/40/VLOOKUP("Units Per - "&amp;$D69,Lookup!$A$2:$D$10014,4,FALSE),"")</f>
        <v/>
      </c>
      <c r="I69" s="4" t="str">
        <f>IF($D69=I$4,$F69*IF($B69="Common",7,1)*IF($B69="Uncommon",2,1)/40/VLOOKUP("Units Per - "&amp;$D69,Lookup!$A$2:$D$10014,4,FALSE),"")</f>
        <v/>
      </c>
      <c r="J69" s="4" t="str">
        <f>IF($D69=J$4,$F69*IF($B69="Common",7,1)*IF($B69="Uncommon",2,1)/40/VLOOKUP("Units Per - "&amp;$D69,Lookup!$A$2:$D$10014,4,FALSE),"")</f>
        <v/>
      </c>
      <c r="K69" s="4" t="str">
        <f>IF($D69=K$4,$F69*IF($B69="Common",7,1)*IF($B69="Uncommon",2,1)/40/VLOOKUP("Units Per - "&amp;$D69,Lookup!$A$2:$D$10014,4,FALSE),"")</f>
        <v/>
      </c>
      <c r="L69" s="4" t="str">
        <f>IF($D69=L$4,$F69*IF($B69="Common",7,1)*IF($B69="Uncommon",2,1)/40/VLOOKUP("Units Per - "&amp;$D69,Lookup!$A$2:$D$10014,4,FALSE),"")</f>
        <v/>
      </c>
      <c r="M69" s="4" t="str">
        <f>IF($D69=M$4,$F69*IF($B69="Common",7,1)*IF($B69="Uncommon",2,1)/40/VLOOKUP("Units Per - "&amp;$D69,Lookup!$A$2:$D$10014,4,FALSE),"")</f>
        <v/>
      </c>
      <c r="N69" s="4" t="str">
        <f>IF($D69=N$4,$F69*IF($B69="Common",7,1)*IF($B69="Uncommon",2,1)/40/VLOOKUP("Units Per - "&amp;$D69,Lookup!$A$2:$D$10014,4,FALSE),"")</f>
        <v/>
      </c>
      <c r="O69" s="4" t="str">
        <f>IF($D69=O$4,$F69*IF($B69="Common",7,1)*IF($B69="Uncommon",2,1)/40/VLOOKUP("Units Per - "&amp;$D69,Lookup!$A$2:$D$10014,4,FALSE),"")</f>
        <v/>
      </c>
      <c r="P69" s="4" t="str">
        <f>IF($D69=P$4,$F69*IF($B69="Common",7,1)*IF($B69="Uncommon",2,1)/40/VLOOKUP("Units Per - "&amp;$D69,Lookup!$A$2:$D$10014,4,FALSE),"")</f>
        <v/>
      </c>
      <c r="Q69" s="4" t="str">
        <f>IF($D69=Q$4,$F69*IF($B69="Common",7,1)*IF($B69="Uncommon",2,1)/40/VLOOKUP("Units Per - "&amp;$D69,Lookup!$A$2:$D$10014,4,FALSE),"")</f>
        <v/>
      </c>
      <c r="R69" s="4" t="str">
        <f>IF($D69=R$4,$F69*IF($B69="Common",7,1)*IF($B69="Uncommon",2,1)/40/VLOOKUP("Units Per - "&amp;$D69,Lookup!$A$2:$D$10014,4,FALSE),"")</f>
        <v/>
      </c>
    </row>
    <row r="70" spans="1:18" x14ac:dyDescent="0.25">
      <c r="A70">
        <v>2021</v>
      </c>
      <c r="B70" t="s">
        <v>33</v>
      </c>
      <c r="C70" t="s">
        <v>156</v>
      </c>
      <c r="D70" t="s">
        <v>29</v>
      </c>
      <c r="E70" t="str">
        <f>IF(ISBLANK($D70),"",VLOOKUP("TG Abbrev - "&amp;$D70,Lookup!$A$2:$D$10014,4,FALSE))</f>
        <v>Alchemist's Ink</v>
      </c>
      <c r="F70" s="3">
        <f>IF(ISBLANK($D70),"",IF($D70="Bar",VALUE(LEFT($C70,(FIND(" ",$C70,1)-1))),VLOOKUP("Units - "&amp;$D70&amp;" "&amp;B70,Lookup!$A$2:$D$10014,4,FALSE)))</f>
        <v>3</v>
      </c>
      <c r="G70" s="4">
        <f>IF($D70=G$4,$F70*IF($B70="Common",7,1)*IF($B70="Uncommon",2,1)/40/VLOOKUP("Units Per - "&amp;$D70,Lookup!$A$2:$D$10014,4,FALSE),"")</f>
        <v>6.0000000000000001E-3</v>
      </c>
      <c r="H70" s="4" t="str">
        <f>IF($D70=H$4,$F70*IF($B70="Common",7,1)*IF($B70="Uncommon",2,1)/40/VLOOKUP("Units Per - "&amp;$D70,Lookup!$A$2:$D$10014,4,FALSE),"")</f>
        <v/>
      </c>
      <c r="I70" s="4" t="str">
        <f>IF($D70=I$4,$F70*IF($B70="Common",7,1)*IF($B70="Uncommon",2,1)/40/VLOOKUP("Units Per - "&amp;$D70,Lookup!$A$2:$D$10014,4,FALSE),"")</f>
        <v/>
      </c>
      <c r="J70" s="4" t="str">
        <f>IF($D70=J$4,$F70*IF($B70="Common",7,1)*IF($B70="Uncommon",2,1)/40/VLOOKUP("Units Per - "&amp;$D70,Lookup!$A$2:$D$10014,4,FALSE),"")</f>
        <v/>
      </c>
      <c r="K70" s="4" t="str">
        <f>IF($D70=K$4,$F70*IF($B70="Common",7,1)*IF($B70="Uncommon",2,1)/40/VLOOKUP("Units Per - "&amp;$D70,Lookup!$A$2:$D$10014,4,FALSE),"")</f>
        <v/>
      </c>
      <c r="L70" s="4" t="str">
        <f>IF($D70=L$4,$F70*IF($B70="Common",7,1)*IF($B70="Uncommon",2,1)/40/VLOOKUP("Units Per - "&amp;$D70,Lookup!$A$2:$D$10014,4,FALSE),"")</f>
        <v/>
      </c>
      <c r="M70" s="4" t="str">
        <f>IF($D70=M$4,$F70*IF($B70="Common",7,1)*IF($B70="Uncommon",2,1)/40/VLOOKUP("Units Per - "&amp;$D70,Lookup!$A$2:$D$10014,4,FALSE),"")</f>
        <v/>
      </c>
      <c r="N70" s="4" t="str">
        <f>IF($D70=N$4,$F70*IF($B70="Common",7,1)*IF($B70="Uncommon",2,1)/40/VLOOKUP("Units Per - "&amp;$D70,Lookup!$A$2:$D$10014,4,FALSE),"")</f>
        <v/>
      </c>
      <c r="O70" s="4" t="str">
        <f>IF($D70=O$4,$F70*IF($B70="Common",7,1)*IF($B70="Uncommon",2,1)/40/VLOOKUP("Units Per - "&amp;$D70,Lookup!$A$2:$D$10014,4,FALSE),"")</f>
        <v/>
      </c>
      <c r="P70" s="4" t="str">
        <f>IF($D70=P$4,$F70*IF($B70="Common",7,1)*IF($B70="Uncommon",2,1)/40/VLOOKUP("Units Per - "&amp;$D70,Lookup!$A$2:$D$10014,4,FALSE),"")</f>
        <v/>
      </c>
      <c r="Q70" s="4" t="str">
        <f>IF($D70=Q$4,$F70*IF($B70="Common",7,1)*IF($B70="Uncommon",2,1)/40/VLOOKUP("Units Per - "&amp;$D70,Lookup!$A$2:$D$10014,4,FALSE),"")</f>
        <v/>
      </c>
      <c r="R70" s="4" t="str">
        <f>IF($D70=R$4,$F70*IF($B70="Common",7,1)*IF($B70="Uncommon",2,1)/40/VLOOKUP("Units Per - "&amp;$D70,Lookup!$A$2:$D$10014,4,FALSE),"")</f>
        <v/>
      </c>
    </row>
    <row r="71" spans="1:18" x14ac:dyDescent="0.25">
      <c r="A71">
        <v>2021</v>
      </c>
      <c r="B71" t="s">
        <v>33</v>
      </c>
      <c r="C71" t="s">
        <v>157</v>
      </c>
      <c r="D71" t="s">
        <v>27</v>
      </c>
      <c r="E71" t="str">
        <f>IF(ISBLANK($D71),"",VLOOKUP("TG Abbrev - "&amp;$D71,Lookup!$A$2:$D$10014,4,FALSE))</f>
        <v>Philosopher's Stone</v>
      </c>
      <c r="F71" s="3">
        <f>IF(ISBLANK($D71),"",IF($D71="Bar",VALUE(LEFT($C71,(FIND(" ",$C71,1)-1))),VLOOKUP("Units - "&amp;$D71&amp;" "&amp;B71,Lookup!$A$2:$D$10014,4,FALSE)))</f>
        <v>3</v>
      </c>
      <c r="G71" s="4" t="str">
        <f>IF($D71=G$4,$F71*IF($B71="Common",7,1)*IF($B71="Uncommon",2,1)/40/VLOOKUP("Units Per - "&amp;$D71,Lookup!$A$2:$D$10014,4,FALSE),"")</f>
        <v/>
      </c>
      <c r="H71" s="4" t="str">
        <f>IF($D71=H$4,$F71*IF($B71="Common",7,1)*IF($B71="Uncommon",2,1)/40/VLOOKUP("Units Per - "&amp;$D71,Lookup!$A$2:$D$10014,4,FALSE),"")</f>
        <v/>
      </c>
      <c r="I71" s="4" t="str">
        <f>IF($D71=I$4,$F71*IF($B71="Common",7,1)*IF($B71="Uncommon",2,1)/40/VLOOKUP("Units Per - "&amp;$D71,Lookup!$A$2:$D$10014,4,FALSE),"")</f>
        <v/>
      </c>
      <c r="J71" s="4" t="str">
        <f>IF($D71=J$4,$F71*IF($B71="Common",7,1)*IF($B71="Uncommon",2,1)/40/VLOOKUP("Units Per - "&amp;$D71,Lookup!$A$2:$D$10014,4,FALSE),"")</f>
        <v/>
      </c>
      <c r="K71" s="4" t="str">
        <f>IF($D71=K$4,$F71*IF($B71="Common",7,1)*IF($B71="Uncommon",2,1)/40/VLOOKUP("Units Per - "&amp;$D71,Lookup!$A$2:$D$10014,4,FALSE),"")</f>
        <v/>
      </c>
      <c r="L71" s="4" t="str">
        <f>IF($D71=L$4,$F71*IF($B71="Common",7,1)*IF($B71="Uncommon",2,1)/40/VLOOKUP("Units Per - "&amp;$D71,Lookup!$A$2:$D$10014,4,FALSE),"")</f>
        <v/>
      </c>
      <c r="M71" s="4" t="str">
        <f>IF($D71=M$4,$F71*IF($B71="Common",7,1)*IF($B71="Uncommon",2,1)/40/VLOOKUP("Units Per - "&amp;$D71,Lookup!$A$2:$D$10014,4,FALSE),"")</f>
        <v/>
      </c>
      <c r="N71" s="4" t="str">
        <f>IF($D71=N$4,$F71*IF($B71="Common",7,1)*IF($B71="Uncommon",2,1)/40/VLOOKUP("Units Per - "&amp;$D71,Lookup!$A$2:$D$10014,4,FALSE),"")</f>
        <v/>
      </c>
      <c r="O71" s="4" t="str">
        <f>IF($D71=O$4,$F71*IF($B71="Common",7,1)*IF($B71="Uncommon",2,1)/40/VLOOKUP("Units Per - "&amp;$D71,Lookup!$A$2:$D$10014,4,FALSE),"")</f>
        <v/>
      </c>
      <c r="P71" s="4" t="str">
        <f>IF($D71=P$4,$F71*IF($B71="Common",7,1)*IF($B71="Uncommon",2,1)/40/VLOOKUP("Units Per - "&amp;$D71,Lookup!$A$2:$D$10014,4,FALSE),"")</f>
        <v/>
      </c>
      <c r="Q71" s="4">
        <f>IF($D71=Q$4,$F71*IF($B71="Common",7,1)*IF($B71="Uncommon",2,1)/40/VLOOKUP("Units Per - "&amp;$D71,Lookup!$A$2:$D$10014,4,FALSE),"")</f>
        <v>6.0000000000000001E-3</v>
      </c>
      <c r="R71" s="4" t="str">
        <f>IF($D71=R$4,$F71*IF($B71="Common",7,1)*IF($B71="Uncommon",2,1)/40/VLOOKUP("Units Per - "&amp;$D71,Lookup!$A$2:$D$10014,4,FALSE),"")</f>
        <v/>
      </c>
    </row>
    <row r="72" spans="1:18" x14ac:dyDescent="0.25">
      <c r="A72">
        <v>2021</v>
      </c>
      <c r="B72" t="s">
        <v>33</v>
      </c>
      <c r="C72" t="s">
        <v>158</v>
      </c>
      <c r="D72" t="s">
        <v>27</v>
      </c>
      <c r="E72" t="str">
        <f>IF(ISBLANK($D72),"",VLOOKUP("TG Abbrev - "&amp;$D72,Lookup!$A$2:$D$10014,4,FALSE))</f>
        <v>Philosopher's Stone</v>
      </c>
      <c r="F72" s="3">
        <f>IF(ISBLANK($D72),"",IF($D72="Bar",VALUE(LEFT($C72,(FIND(" ",$C72,1)-1))),VLOOKUP("Units - "&amp;$D72&amp;" "&amp;B72,Lookup!$A$2:$D$10014,4,FALSE)))</f>
        <v>3</v>
      </c>
      <c r="G72" s="4" t="str">
        <f>IF($D72=G$4,$F72*IF($B72="Common",7,1)*IF($B72="Uncommon",2,1)/40/VLOOKUP("Units Per - "&amp;$D72,Lookup!$A$2:$D$10014,4,FALSE),"")</f>
        <v/>
      </c>
      <c r="H72" s="4" t="str">
        <f>IF($D72=H$4,$F72*IF($B72="Common",7,1)*IF($B72="Uncommon",2,1)/40/VLOOKUP("Units Per - "&amp;$D72,Lookup!$A$2:$D$10014,4,FALSE),"")</f>
        <v/>
      </c>
      <c r="I72" s="4" t="str">
        <f>IF($D72=I$4,$F72*IF($B72="Common",7,1)*IF($B72="Uncommon",2,1)/40/VLOOKUP("Units Per - "&amp;$D72,Lookup!$A$2:$D$10014,4,FALSE),"")</f>
        <v/>
      </c>
      <c r="J72" s="4" t="str">
        <f>IF($D72=J$4,$F72*IF($B72="Common",7,1)*IF($B72="Uncommon",2,1)/40/VLOOKUP("Units Per - "&amp;$D72,Lookup!$A$2:$D$10014,4,FALSE),"")</f>
        <v/>
      </c>
      <c r="K72" s="4" t="str">
        <f>IF($D72=K$4,$F72*IF($B72="Common",7,1)*IF($B72="Uncommon",2,1)/40/VLOOKUP("Units Per - "&amp;$D72,Lookup!$A$2:$D$10014,4,FALSE),"")</f>
        <v/>
      </c>
      <c r="L72" s="4" t="str">
        <f>IF($D72=L$4,$F72*IF($B72="Common",7,1)*IF($B72="Uncommon",2,1)/40/VLOOKUP("Units Per - "&amp;$D72,Lookup!$A$2:$D$10014,4,FALSE),"")</f>
        <v/>
      </c>
      <c r="M72" s="4" t="str">
        <f>IF($D72=M$4,$F72*IF($B72="Common",7,1)*IF($B72="Uncommon",2,1)/40/VLOOKUP("Units Per - "&amp;$D72,Lookup!$A$2:$D$10014,4,FALSE),"")</f>
        <v/>
      </c>
      <c r="N72" s="4" t="str">
        <f>IF($D72=N$4,$F72*IF($B72="Common",7,1)*IF($B72="Uncommon",2,1)/40/VLOOKUP("Units Per - "&amp;$D72,Lookup!$A$2:$D$10014,4,FALSE),"")</f>
        <v/>
      </c>
      <c r="O72" s="4" t="str">
        <f>IF($D72=O$4,$F72*IF($B72="Common",7,1)*IF($B72="Uncommon",2,1)/40/VLOOKUP("Units Per - "&amp;$D72,Lookup!$A$2:$D$10014,4,FALSE),"")</f>
        <v/>
      </c>
      <c r="P72" s="4" t="str">
        <f>IF($D72=P$4,$F72*IF($B72="Common",7,1)*IF($B72="Uncommon",2,1)/40/VLOOKUP("Units Per - "&amp;$D72,Lookup!$A$2:$D$10014,4,FALSE),"")</f>
        <v/>
      </c>
      <c r="Q72" s="4">
        <f>IF($D72=Q$4,$F72*IF($B72="Common",7,1)*IF($B72="Uncommon",2,1)/40/VLOOKUP("Units Per - "&amp;$D72,Lookup!$A$2:$D$10014,4,FALSE),"")</f>
        <v>6.0000000000000001E-3</v>
      </c>
      <c r="R72" s="4" t="str">
        <f>IF($D72=R$4,$F72*IF($B72="Common",7,1)*IF($B72="Uncommon",2,1)/40/VLOOKUP("Units Per - "&amp;$D72,Lookup!$A$2:$D$10014,4,FALSE),"")</f>
        <v/>
      </c>
    </row>
    <row r="73" spans="1:18" x14ac:dyDescent="0.25">
      <c r="A73">
        <v>2021</v>
      </c>
      <c r="B73" t="s">
        <v>33</v>
      </c>
      <c r="C73" t="s">
        <v>159</v>
      </c>
      <c r="D73" t="s">
        <v>30</v>
      </c>
      <c r="E73" t="str">
        <f>IF(ISBLANK($D73),"",VLOOKUP("TG Abbrev - "&amp;$D73,Lookup!$A$2:$D$10014,4,FALSE))</f>
        <v>Alchemist's Parchment</v>
      </c>
      <c r="F73" s="3">
        <f>IF(ISBLANK($D73),"",IF($D73="Bar",VALUE(LEFT($C73,(FIND(" ",$C73,1)-1))),VLOOKUP("Units - "&amp;$D73&amp;" "&amp;B73,Lookup!$A$2:$D$10014,4,FALSE)))</f>
        <v>3</v>
      </c>
      <c r="G73" s="4" t="str">
        <f>IF($D73=G$4,$F73*IF($B73="Common",7,1)*IF($B73="Uncommon",2,1)/40/VLOOKUP("Units Per - "&amp;$D73,Lookup!$A$2:$D$10014,4,FALSE),"")</f>
        <v/>
      </c>
      <c r="H73" s="4">
        <f>IF($D73=H$4,$F73*IF($B73="Common",7,1)*IF($B73="Uncommon",2,1)/40/VLOOKUP("Units Per - "&amp;$D73,Lookup!$A$2:$D$10014,4,FALSE),"")</f>
        <v>6.0000000000000001E-3</v>
      </c>
      <c r="I73" s="4" t="str">
        <f>IF($D73=I$4,$F73*IF($B73="Common",7,1)*IF($B73="Uncommon",2,1)/40/VLOOKUP("Units Per - "&amp;$D73,Lookup!$A$2:$D$10014,4,FALSE),"")</f>
        <v/>
      </c>
      <c r="J73" s="4" t="str">
        <f>IF($D73=J$4,$F73*IF($B73="Common",7,1)*IF($B73="Uncommon",2,1)/40/VLOOKUP("Units Per - "&amp;$D73,Lookup!$A$2:$D$10014,4,FALSE),"")</f>
        <v/>
      </c>
      <c r="K73" s="4" t="str">
        <f>IF($D73=K$4,$F73*IF($B73="Common",7,1)*IF($B73="Uncommon",2,1)/40/VLOOKUP("Units Per - "&amp;$D73,Lookup!$A$2:$D$10014,4,FALSE),"")</f>
        <v/>
      </c>
      <c r="L73" s="4" t="str">
        <f>IF($D73=L$4,$F73*IF($B73="Common",7,1)*IF($B73="Uncommon",2,1)/40/VLOOKUP("Units Per - "&amp;$D73,Lookup!$A$2:$D$10014,4,FALSE),"")</f>
        <v/>
      </c>
      <c r="M73" s="4" t="str">
        <f>IF($D73=M$4,$F73*IF($B73="Common",7,1)*IF($B73="Uncommon",2,1)/40/VLOOKUP("Units Per - "&amp;$D73,Lookup!$A$2:$D$10014,4,FALSE),"")</f>
        <v/>
      </c>
      <c r="N73" s="4" t="str">
        <f>IF($D73=N$4,$F73*IF($B73="Common",7,1)*IF($B73="Uncommon",2,1)/40/VLOOKUP("Units Per - "&amp;$D73,Lookup!$A$2:$D$10014,4,FALSE),"")</f>
        <v/>
      </c>
      <c r="O73" s="4" t="str">
        <f>IF($D73=O$4,$F73*IF($B73="Common",7,1)*IF($B73="Uncommon",2,1)/40/VLOOKUP("Units Per - "&amp;$D73,Lookup!$A$2:$D$10014,4,FALSE),"")</f>
        <v/>
      </c>
      <c r="P73" s="4" t="str">
        <f>IF($D73=P$4,$F73*IF($B73="Common",7,1)*IF($B73="Uncommon",2,1)/40/VLOOKUP("Units Per - "&amp;$D73,Lookup!$A$2:$D$10014,4,FALSE),"")</f>
        <v/>
      </c>
      <c r="Q73" s="4" t="str">
        <f>IF($D73=Q$4,$F73*IF($B73="Common",7,1)*IF($B73="Uncommon",2,1)/40/VLOOKUP("Units Per - "&amp;$D73,Lookup!$A$2:$D$10014,4,FALSE),"")</f>
        <v/>
      </c>
      <c r="R73" s="4" t="str">
        <f>IF($D73=R$4,$F73*IF($B73="Common",7,1)*IF($B73="Uncommon",2,1)/40/VLOOKUP("Units Per - "&amp;$D73,Lookup!$A$2:$D$10014,4,FALSE),"")</f>
        <v/>
      </c>
    </row>
    <row r="74" spans="1:18" x14ac:dyDescent="0.25">
      <c r="A74">
        <v>2021</v>
      </c>
      <c r="B74" t="s">
        <v>33</v>
      </c>
      <c r="C74" t="s">
        <v>160</v>
      </c>
      <c r="D74" t="s">
        <v>30</v>
      </c>
      <c r="E74" t="str">
        <f>IF(ISBLANK($D74),"",VLOOKUP("TG Abbrev - "&amp;$D74,Lookup!$A$2:$D$10014,4,FALSE))</f>
        <v>Alchemist's Parchment</v>
      </c>
      <c r="F74" s="3">
        <f>IF(ISBLANK($D74),"",IF($D74="Bar",VALUE(LEFT($C74,(FIND(" ",$C74,1)-1))),VLOOKUP("Units - "&amp;$D74&amp;" "&amp;B74,Lookup!$A$2:$D$10014,4,FALSE)))</f>
        <v>3</v>
      </c>
      <c r="G74" s="4" t="str">
        <f>IF($D74=G$4,$F74*IF($B74="Common",7,1)*IF($B74="Uncommon",2,1)/40/VLOOKUP("Units Per - "&amp;$D74,Lookup!$A$2:$D$10014,4,FALSE),"")</f>
        <v/>
      </c>
      <c r="H74" s="4">
        <f>IF($D74=H$4,$F74*IF($B74="Common",7,1)*IF($B74="Uncommon",2,1)/40/VLOOKUP("Units Per - "&amp;$D74,Lookup!$A$2:$D$10014,4,FALSE),"")</f>
        <v>6.0000000000000001E-3</v>
      </c>
      <c r="I74" s="4" t="str">
        <f>IF($D74=I$4,$F74*IF($B74="Common",7,1)*IF($B74="Uncommon",2,1)/40/VLOOKUP("Units Per - "&amp;$D74,Lookup!$A$2:$D$10014,4,FALSE),"")</f>
        <v/>
      </c>
      <c r="J74" s="4" t="str">
        <f>IF($D74=J$4,$F74*IF($B74="Common",7,1)*IF($B74="Uncommon",2,1)/40/VLOOKUP("Units Per - "&amp;$D74,Lookup!$A$2:$D$10014,4,FALSE),"")</f>
        <v/>
      </c>
      <c r="K74" s="4" t="str">
        <f>IF($D74=K$4,$F74*IF($B74="Common",7,1)*IF($B74="Uncommon",2,1)/40/VLOOKUP("Units Per - "&amp;$D74,Lookup!$A$2:$D$10014,4,FALSE),"")</f>
        <v/>
      </c>
      <c r="L74" s="4" t="str">
        <f>IF($D74=L$4,$F74*IF($B74="Common",7,1)*IF($B74="Uncommon",2,1)/40/VLOOKUP("Units Per - "&amp;$D74,Lookup!$A$2:$D$10014,4,FALSE),"")</f>
        <v/>
      </c>
      <c r="M74" s="4" t="str">
        <f>IF($D74=M$4,$F74*IF($B74="Common",7,1)*IF($B74="Uncommon",2,1)/40/VLOOKUP("Units Per - "&amp;$D74,Lookup!$A$2:$D$10014,4,FALSE),"")</f>
        <v/>
      </c>
      <c r="N74" s="4" t="str">
        <f>IF($D74=N$4,$F74*IF($B74="Common",7,1)*IF($B74="Uncommon",2,1)/40/VLOOKUP("Units Per - "&amp;$D74,Lookup!$A$2:$D$10014,4,FALSE),"")</f>
        <v/>
      </c>
      <c r="O74" s="4" t="str">
        <f>IF($D74=O$4,$F74*IF($B74="Common",7,1)*IF($B74="Uncommon",2,1)/40/VLOOKUP("Units Per - "&amp;$D74,Lookup!$A$2:$D$10014,4,FALSE),"")</f>
        <v/>
      </c>
      <c r="P74" s="4" t="str">
        <f>IF($D74=P$4,$F74*IF($B74="Common",7,1)*IF($B74="Uncommon",2,1)/40/VLOOKUP("Units Per - "&amp;$D74,Lookup!$A$2:$D$10014,4,FALSE),"")</f>
        <v/>
      </c>
      <c r="Q74" s="4" t="str">
        <f>IF($D74=Q$4,$F74*IF($B74="Common",7,1)*IF($B74="Uncommon",2,1)/40/VLOOKUP("Units Per - "&amp;$D74,Lookup!$A$2:$D$10014,4,FALSE),"")</f>
        <v/>
      </c>
      <c r="R74" s="4" t="str">
        <f>IF($D74=R$4,$F74*IF($B74="Common",7,1)*IF($B74="Uncommon",2,1)/40/VLOOKUP("Units Per - "&amp;$D74,Lookup!$A$2:$D$10014,4,FALSE),"")</f>
        <v/>
      </c>
    </row>
    <row r="75" spans="1:18" x14ac:dyDescent="0.25">
      <c r="A75">
        <v>2021</v>
      </c>
      <c r="B75" t="s">
        <v>33</v>
      </c>
      <c r="C75" t="s">
        <v>161</v>
      </c>
      <c r="D75" t="s">
        <v>30</v>
      </c>
      <c r="E75" t="str">
        <f>IF(ISBLANK($D75),"",VLOOKUP("TG Abbrev - "&amp;$D75,Lookup!$A$2:$D$10014,4,FALSE))</f>
        <v>Alchemist's Parchment</v>
      </c>
      <c r="F75" s="3">
        <f>IF(ISBLANK($D75),"",IF($D75="Bar",VALUE(LEFT($C75,(FIND(" ",$C75,1)-1))),VLOOKUP("Units - "&amp;$D75&amp;" "&amp;B75,Lookup!$A$2:$D$10014,4,FALSE)))</f>
        <v>3</v>
      </c>
      <c r="G75" s="4" t="str">
        <f>IF($D75=G$4,$F75*IF($B75="Common",7,1)*IF($B75="Uncommon",2,1)/40/VLOOKUP("Units Per - "&amp;$D75,Lookup!$A$2:$D$10014,4,FALSE),"")</f>
        <v/>
      </c>
      <c r="H75" s="4">
        <f>IF($D75=H$4,$F75*IF($B75="Common",7,1)*IF($B75="Uncommon",2,1)/40/VLOOKUP("Units Per - "&amp;$D75,Lookup!$A$2:$D$10014,4,FALSE),"")</f>
        <v>6.0000000000000001E-3</v>
      </c>
      <c r="I75" s="4" t="str">
        <f>IF($D75=I$4,$F75*IF($B75="Common",7,1)*IF($B75="Uncommon",2,1)/40/VLOOKUP("Units Per - "&amp;$D75,Lookup!$A$2:$D$10014,4,FALSE),"")</f>
        <v/>
      </c>
      <c r="J75" s="4" t="str">
        <f>IF($D75=J$4,$F75*IF($B75="Common",7,1)*IF($B75="Uncommon",2,1)/40/VLOOKUP("Units Per - "&amp;$D75,Lookup!$A$2:$D$10014,4,FALSE),"")</f>
        <v/>
      </c>
      <c r="K75" s="4" t="str">
        <f>IF($D75=K$4,$F75*IF($B75="Common",7,1)*IF($B75="Uncommon",2,1)/40/VLOOKUP("Units Per - "&amp;$D75,Lookup!$A$2:$D$10014,4,FALSE),"")</f>
        <v/>
      </c>
      <c r="L75" s="4" t="str">
        <f>IF($D75=L$4,$F75*IF($B75="Common",7,1)*IF($B75="Uncommon",2,1)/40/VLOOKUP("Units Per - "&amp;$D75,Lookup!$A$2:$D$10014,4,FALSE),"")</f>
        <v/>
      </c>
      <c r="M75" s="4" t="str">
        <f>IF($D75=M$4,$F75*IF($B75="Common",7,1)*IF($B75="Uncommon",2,1)/40/VLOOKUP("Units Per - "&amp;$D75,Lookup!$A$2:$D$10014,4,FALSE),"")</f>
        <v/>
      </c>
      <c r="N75" s="4" t="str">
        <f>IF($D75=N$4,$F75*IF($B75="Common",7,1)*IF($B75="Uncommon",2,1)/40/VLOOKUP("Units Per - "&amp;$D75,Lookup!$A$2:$D$10014,4,FALSE),"")</f>
        <v/>
      </c>
      <c r="O75" s="4" t="str">
        <f>IF($D75=O$4,$F75*IF($B75="Common",7,1)*IF($B75="Uncommon",2,1)/40/VLOOKUP("Units Per - "&amp;$D75,Lookup!$A$2:$D$10014,4,FALSE),"")</f>
        <v/>
      </c>
      <c r="P75" s="4" t="str">
        <f>IF($D75=P$4,$F75*IF($B75="Common",7,1)*IF($B75="Uncommon",2,1)/40/VLOOKUP("Units Per - "&amp;$D75,Lookup!$A$2:$D$10014,4,FALSE),"")</f>
        <v/>
      </c>
      <c r="Q75" s="4" t="str">
        <f>IF($D75=Q$4,$F75*IF($B75="Common",7,1)*IF($B75="Uncommon",2,1)/40/VLOOKUP("Units Per - "&amp;$D75,Lookup!$A$2:$D$10014,4,FALSE),"")</f>
        <v/>
      </c>
      <c r="R75" s="4" t="str">
        <f>IF($D75=R$4,$F75*IF($B75="Common",7,1)*IF($B75="Uncommon",2,1)/40/VLOOKUP("Units Per - "&amp;$D75,Lookup!$A$2:$D$10014,4,FALSE),"")</f>
        <v/>
      </c>
    </row>
    <row r="76" spans="1:18" x14ac:dyDescent="0.25">
      <c r="A76">
        <v>2021</v>
      </c>
      <c r="B76" t="s">
        <v>33</v>
      </c>
      <c r="C76" t="s">
        <v>162</v>
      </c>
      <c r="D76" t="s">
        <v>25</v>
      </c>
      <c r="E76" t="str">
        <f>IF(ISBLANK($D76),"",VLOOKUP("TG Abbrev - "&amp;$D76,Lookup!$A$2:$D$10014,4,FALSE))</f>
        <v>Mystic Silk</v>
      </c>
      <c r="F76" s="3">
        <f>IF(ISBLANK($D76),"",IF($D76="Bar",VALUE(LEFT($C76,(FIND(" ",$C76,1)-1))),VLOOKUP("Units - "&amp;$D76&amp;" "&amp;B76,Lookup!$A$2:$D$10014,4,FALSE)))</f>
        <v>3</v>
      </c>
      <c r="G76" s="4" t="str">
        <f>IF($D76=G$4,$F76*IF($B76="Common",7,1)*IF($B76="Uncommon",2,1)/40/VLOOKUP("Units Per - "&amp;$D76,Lookup!$A$2:$D$10014,4,FALSE),"")</f>
        <v/>
      </c>
      <c r="H76" s="4" t="str">
        <f>IF($D76=H$4,$F76*IF($B76="Common",7,1)*IF($B76="Uncommon",2,1)/40/VLOOKUP("Units Per - "&amp;$D76,Lookup!$A$2:$D$10014,4,FALSE),"")</f>
        <v/>
      </c>
      <c r="I76" s="4" t="str">
        <f>IF($D76=I$4,$F76*IF($B76="Common",7,1)*IF($B76="Uncommon",2,1)/40/VLOOKUP("Units Per - "&amp;$D76,Lookup!$A$2:$D$10014,4,FALSE),"")</f>
        <v/>
      </c>
      <c r="J76" s="4" t="str">
        <f>IF($D76=J$4,$F76*IF($B76="Common",7,1)*IF($B76="Uncommon",2,1)/40/VLOOKUP("Units Per - "&amp;$D76,Lookup!$A$2:$D$10014,4,FALSE),"")</f>
        <v/>
      </c>
      <c r="K76" s="4" t="str">
        <f>IF($D76=K$4,$F76*IF($B76="Common",7,1)*IF($B76="Uncommon",2,1)/40/VLOOKUP("Units Per - "&amp;$D76,Lookup!$A$2:$D$10014,4,FALSE),"")</f>
        <v/>
      </c>
      <c r="L76" s="4" t="str">
        <f>IF($D76=L$4,$F76*IF($B76="Common",7,1)*IF($B76="Uncommon",2,1)/40/VLOOKUP("Units Per - "&amp;$D76,Lookup!$A$2:$D$10014,4,FALSE),"")</f>
        <v/>
      </c>
      <c r="M76" s="4" t="str">
        <f>IF($D76=M$4,$F76*IF($B76="Common",7,1)*IF($B76="Uncommon",2,1)/40/VLOOKUP("Units Per - "&amp;$D76,Lookup!$A$2:$D$10014,4,FALSE),"")</f>
        <v/>
      </c>
      <c r="N76" s="4" t="str">
        <f>IF($D76=N$4,$F76*IF($B76="Common",7,1)*IF($B76="Uncommon",2,1)/40/VLOOKUP("Units Per - "&amp;$D76,Lookup!$A$2:$D$10014,4,FALSE),"")</f>
        <v/>
      </c>
      <c r="O76" s="4">
        <f>IF($D76=O$4,$F76*IF($B76="Common",7,1)*IF($B76="Uncommon",2,1)/40/VLOOKUP("Units Per - "&amp;$D76,Lookup!$A$2:$D$10014,4,FALSE),"")</f>
        <v>6.0000000000000001E-3</v>
      </c>
      <c r="P76" s="4" t="str">
        <f>IF($D76=P$4,$F76*IF($B76="Common",7,1)*IF($B76="Uncommon",2,1)/40/VLOOKUP("Units Per - "&amp;$D76,Lookup!$A$2:$D$10014,4,FALSE),"")</f>
        <v/>
      </c>
      <c r="Q76" s="4" t="str">
        <f>IF($D76=Q$4,$F76*IF($B76="Common",7,1)*IF($B76="Uncommon",2,1)/40/VLOOKUP("Units Per - "&amp;$D76,Lookup!$A$2:$D$10014,4,FALSE),"")</f>
        <v/>
      </c>
      <c r="R76" s="4" t="str">
        <f>IF($D76=R$4,$F76*IF($B76="Common",7,1)*IF($B76="Uncommon",2,1)/40/VLOOKUP("Units Per - "&amp;$D76,Lookup!$A$2:$D$10014,4,FALSE),"")</f>
        <v/>
      </c>
    </row>
    <row r="77" spans="1:18" x14ac:dyDescent="0.25">
      <c r="A77">
        <v>2021</v>
      </c>
      <c r="B77" t="s">
        <v>33</v>
      </c>
      <c r="C77" t="s">
        <v>163</v>
      </c>
      <c r="D77" t="s">
        <v>22</v>
      </c>
      <c r="E77" t="str">
        <f>IF(ISBLANK($D77),"",VLOOKUP("TG Abbrev - "&amp;$D77,Lookup!$A$2:$D$10014,4,FALSE))</f>
        <v>Enchanter's Munition</v>
      </c>
      <c r="F77" s="3">
        <f>IF(ISBLANK($D77),"",IF($D77="Bar",VALUE(LEFT($C77,(FIND(" ",$C77,1)-1))),VLOOKUP("Units - "&amp;$D77&amp;" "&amp;B77,Lookup!$A$2:$D$10014,4,FALSE)))</f>
        <v>3</v>
      </c>
      <c r="G77" s="4" t="str">
        <f>IF($D77=G$4,$F77*IF($B77="Common",7,1)*IF($B77="Uncommon",2,1)/40/VLOOKUP("Units Per - "&amp;$D77,Lookup!$A$2:$D$10014,4,FALSE),"")</f>
        <v/>
      </c>
      <c r="H77" s="4" t="str">
        <f>IF($D77=H$4,$F77*IF($B77="Common",7,1)*IF($B77="Uncommon",2,1)/40/VLOOKUP("Units Per - "&amp;$D77,Lookup!$A$2:$D$10014,4,FALSE),"")</f>
        <v/>
      </c>
      <c r="I77" s="4" t="str">
        <f>IF($D77=I$4,$F77*IF($B77="Common",7,1)*IF($B77="Uncommon",2,1)/40/VLOOKUP("Units Per - "&amp;$D77,Lookup!$A$2:$D$10014,4,FALSE),"")</f>
        <v/>
      </c>
      <c r="J77" s="4" t="str">
        <f>IF($D77=J$4,$F77*IF($B77="Common",7,1)*IF($B77="Uncommon",2,1)/40/VLOOKUP("Units Per - "&amp;$D77,Lookup!$A$2:$D$10014,4,FALSE),"")</f>
        <v/>
      </c>
      <c r="K77" s="4" t="str">
        <f>IF($D77=K$4,$F77*IF($B77="Common",7,1)*IF($B77="Uncommon",2,1)/40/VLOOKUP("Units Per - "&amp;$D77,Lookup!$A$2:$D$10014,4,FALSE),"")</f>
        <v/>
      </c>
      <c r="L77" s="4" t="str">
        <f>IF($D77=L$4,$F77*IF($B77="Common",7,1)*IF($B77="Uncommon",2,1)/40/VLOOKUP("Units Per - "&amp;$D77,Lookup!$A$2:$D$10014,4,FALSE),"")</f>
        <v/>
      </c>
      <c r="M77" s="4">
        <f>IF($D77=M$4,$F77*IF($B77="Common",7,1)*IF($B77="Uncommon",2,1)/40/VLOOKUP("Units Per - "&amp;$D77,Lookup!$A$2:$D$10014,4,FALSE),"")</f>
        <v>6.0000000000000001E-3</v>
      </c>
      <c r="N77" s="4" t="str">
        <f>IF($D77=N$4,$F77*IF($B77="Common",7,1)*IF($B77="Uncommon",2,1)/40/VLOOKUP("Units Per - "&amp;$D77,Lookup!$A$2:$D$10014,4,FALSE),"")</f>
        <v/>
      </c>
      <c r="O77" s="4" t="str">
        <f>IF($D77=O$4,$F77*IF($B77="Common",7,1)*IF($B77="Uncommon",2,1)/40/VLOOKUP("Units Per - "&amp;$D77,Lookup!$A$2:$D$10014,4,FALSE),"")</f>
        <v/>
      </c>
      <c r="P77" s="4" t="str">
        <f>IF($D77=P$4,$F77*IF($B77="Common",7,1)*IF($B77="Uncommon",2,1)/40/VLOOKUP("Units Per - "&amp;$D77,Lookup!$A$2:$D$10014,4,FALSE),"")</f>
        <v/>
      </c>
      <c r="Q77" s="4" t="str">
        <f>IF($D77=Q$4,$F77*IF($B77="Common",7,1)*IF($B77="Uncommon",2,1)/40/VLOOKUP("Units Per - "&amp;$D77,Lookup!$A$2:$D$10014,4,FALSE),"")</f>
        <v/>
      </c>
      <c r="R77" s="4" t="str">
        <f>IF($D77=R$4,$F77*IF($B77="Common",7,1)*IF($B77="Uncommon",2,1)/40/VLOOKUP("Units Per - "&amp;$D77,Lookup!$A$2:$D$10014,4,FALSE),"")</f>
        <v/>
      </c>
    </row>
    <row r="78" spans="1:18" x14ac:dyDescent="0.25">
      <c r="A78">
        <v>2021</v>
      </c>
      <c r="B78" t="s">
        <v>33</v>
      </c>
      <c r="C78" t="s">
        <v>164</v>
      </c>
      <c r="D78" t="s">
        <v>21</v>
      </c>
      <c r="E78" t="str">
        <f>IF(ISBLANK($D78),"",VLOOKUP("TG Abbrev - "&amp;$D78,Lookup!$A$2:$D$10014,4,FALSE))</f>
        <v>Elven Bismuth</v>
      </c>
      <c r="F78" s="3">
        <f>IF(ISBLANK($D78),"",IF($D78="Bar",VALUE(LEFT($C78,(FIND(" ",$C78,1)-1))),VLOOKUP("Units - "&amp;$D78&amp;" "&amp;B78,Lookup!$A$2:$D$10014,4,FALSE)))</f>
        <v>1</v>
      </c>
      <c r="G78" s="4" t="str">
        <f>IF($D78=G$4,$F78*IF($B78="Common",7,1)*IF($B78="Uncommon",2,1)/40/VLOOKUP("Units Per - "&amp;$D78,Lookup!$A$2:$D$10014,4,FALSE),"")</f>
        <v/>
      </c>
      <c r="H78" s="4" t="str">
        <f>IF($D78=H$4,$F78*IF($B78="Common",7,1)*IF($B78="Uncommon",2,1)/40/VLOOKUP("Units Per - "&amp;$D78,Lookup!$A$2:$D$10014,4,FALSE),"")</f>
        <v/>
      </c>
      <c r="I78" s="4" t="str">
        <f>IF($D78=I$4,$F78*IF($B78="Common",7,1)*IF($B78="Uncommon",2,1)/40/VLOOKUP("Units Per - "&amp;$D78,Lookup!$A$2:$D$10014,4,FALSE),"")</f>
        <v/>
      </c>
      <c r="J78" s="4" t="str">
        <f>IF($D78=J$4,$F78*IF($B78="Common",7,1)*IF($B78="Uncommon",2,1)/40/VLOOKUP("Units Per - "&amp;$D78,Lookup!$A$2:$D$10014,4,FALSE),"")</f>
        <v/>
      </c>
      <c r="K78" s="4" t="str">
        <f>IF($D78=K$4,$F78*IF($B78="Common",7,1)*IF($B78="Uncommon",2,1)/40/VLOOKUP("Units Per - "&amp;$D78,Lookup!$A$2:$D$10014,4,FALSE),"")</f>
        <v/>
      </c>
      <c r="L78" s="4">
        <f>IF($D78=L$4,$F78*IF($B78="Common",7,1)*IF($B78="Uncommon",2,1)/40/VLOOKUP("Units Per - "&amp;$D78,Lookup!$A$2:$D$10014,4,FALSE),"")</f>
        <v>2E-3</v>
      </c>
      <c r="M78" s="4" t="str">
        <f>IF($D78=M$4,$F78*IF($B78="Common",7,1)*IF($B78="Uncommon",2,1)/40/VLOOKUP("Units Per - "&amp;$D78,Lookup!$A$2:$D$10014,4,FALSE),"")</f>
        <v/>
      </c>
      <c r="N78" s="4" t="str">
        <f>IF($D78=N$4,$F78*IF($B78="Common",7,1)*IF($B78="Uncommon",2,1)/40/VLOOKUP("Units Per - "&amp;$D78,Lookup!$A$2:$D$10014,4,FALSE),"")</f>
        <v/>
      </c>
      <c r="O78" s="4" t="str">
        <f>IF($D78=O$4,$F78*IF($B78="Common",7,1)*IF($B78="Uncommon",2,1)/40/VLOOKUP("Units Per - "&amp;$D78,Lookup!$A$2:$D$10014,4,FALSE),"")</f>
        <v/>
      </c>
      <c r="P78" s="4" t="str">
        <f>IF($D78=P$4,$F78*IF($B78="Common",7,1)*IF($B78="Uncommon",2,1)/40/VLOOKUP("Units Per - "&amp;$D78,Lookup!$A$2:$D$10014,4,FALSE),"")</f>
        <v/>
      </c>
      <c r="Q78" s="4" t="str">
        <f>IF($D78=Q$4,$F78*IF($B78="Common",7,1)*IF($B78="Uncommon",2,1)/40/VLOOKUP("Units Per - "&amp;$D78,Lookup!$A$2:$D$10014,4,FALSE),"")</f>
        <v/>
      </c>
      <c r="R78" s="4" t="str">
        <f>IF($D78=R$4,$F78*IF($B78="Common",7,1)*IF($B78="Uncommon",2,1)/40/VLOOKUP("Units Per - "&amp;$D78,Lookup!$A$2:$D$10014,4,FALSE),"")</f>
        <v/>
      </c>
    </row>
    <row r="79" spans="1:18" x14ac:dyDescent="0.25">
      <c r="A79">
        <v>2021</v>
      </c>
      <c r="B79" t="s">
        <v>33</v>
      </c>
      <c r="C79" t="s">
        <v>165</v>
      </c>
      <c r="D79" t="s">
        <v>27</v>
      </c>
      <c r="E79" t="str">
        <f>IF(ISBLANK($D79),"",VLOOKUP("TG Abbrev - "&amp;$D79,Lookup!$A$2:$D$10014,4,FALSE))</f>
        <v>Philosopher's Stone</v>
      </c>
      <c r="F79" s="3">
        <f>IF(ISBLANK($D79),"",IF($D79="Bar",VALUE(LEFT($C79,(FIND(" ",$C79,1)-1))),VLOOKUP("Units - "&amp;$D79&amp;" "&amp;B79,Lookup!$A$2:$D$10014,4,FALSE)))</f>
        <v>3</v>
      </c>
      <c r="G79" s="4" t="str">
        <f>IF($D79=G$4,$F79*IF($B79="Common",7,1)*IF($B79="Uncommon",2,1)/40/VLOOKUP("Units Per - "&amp;$D79,Lookup!$A$2:$D$10014,4,FALSE),"")</f>
        <v/>
      </c>
      <c r="H79" s="4" t="str">
        <f>IF($D79=H$4,$F79*IF($B79="Common",7,1)*IF($B79="Uncommon",2,1)/40/VLOOKUP("Units Per - "&amp;$D79,Lookup!$A$2:$D$10014,4,FALSE),"")</f>
        <v/>
      </c>
      <c r="I79" s="4" t="str">
        <f>IF($D79=I$4,$F79*IF($B79="Common",7,1)*IF($B79="Uncommon",2,1)/40/VLOOKUP("Units Per - "&amp;$D79,Lookup!$A$2:$D$10014,4,FALSE),"")</f>
        <v/>
      </c>
      <c r="J79" s="4" t="str">
        <f>IF($D79=J$4,$F79*IF($B79="Common",7,1)*IF($B79="Uncommon",2,1)/40/VLOOKUP("Units Per - "&amp;$D79,Lookup!$A$2:$D$10014,4,FALSE),"")</f>
        <v/>
      </c>
      <c r="K79" s="4" t="str">
        <f>IF($D79=K$4,$F79*IF($B79="Common",7,1)*IF($B79="Uncommon",2,1)/40/VLOOKUP("Units Per - "&amp;$D79,Lookup!$A$2:$D$10014,4,FALSE),"")</f>
        <v/>
      </c>
      <c r="L79" s="4" t="str">
        <f>IF($D79=L$4,$F79*IF($B79="Common",7,1)*IF($B79="Uncommon",2,1)/40/VLOOKUP("Units Per - "&amp;$D79,Lookup!$A$2:$D$10014,4,FALSE),"")</f>
        <v/>
      </c>
      <c r="M79" s="4" t="str">
        <f>IF($D79=M$4,$F79*IF($B79="Common",7,1)*IF($B79="Uncommon",2,1)/40/VLOOKUP("Units Per - "&amp;$D79,Lookup!$A$2:$D$10014,4,FALSE),"")</f>
        <v/>
      </c>
      <c r="N79" s="4" t="str">
        <f>IF($D79=N$4,$F79*IF($B79="Common",7,1)*IF($B79="Uncommon",2,1)/40/VLOOKUP("Units Per - "&amp;$D79,Lookup!$A$2:$D$10014,4,FALSE),"")</f>
        <v/>
      </c>
      <c r="O79" s="4" t="str">
        <f>IF($D79=O$4,$F79*IF($B79="Common",7,1)*IF($B79="Uncommon",2,1)/40/VLOOKUP("Units Per - "&amp;$D79,Lookup!$A$2:$D$10014,4,FALSE),"")</f>
        <v/>
      </c>
      <c r="P79" s="4" t="str">
        <f>IF($D79=P$4,$F79*IF($B79="Common",7,1)*IF($B79="Uncommon",2,1)/40/VLOOKUP("Units Per - "&amp;$D79,Lookup!$A$2:$D$10014,4,FALSE),"")</f>
        <v/>
      </c>
      <c r="Q79" s="4">
        <f>IF($D79=Q$4,$F79*IF($B79="Common",7,1)*IF($B79="Uncommon",2,1)/40/VLOOKUP("Units Per - "&amp;$D79,Lookup!$A$2:$D$10014,4,FALSE),"")</f>
        <v>6.0000000000000001E-3</v>
      </c>
      <c r="R79" s="4" t="str">
        <f>IF($D79=R$4,$F79*IF($B79="Common",7,1)*IF($B79="Uncommon",2,1)/40/VLOOKUP("Units Per - "&amp;$D79,Lookup!$A$2:$D$10014,4,FALSE),"")</f>
        <v/>
      </c>
    </row>
    <row r="80" spans="1:18" x14ac:dyDescent="0.25">
      <c r="A80">
        <v>2021</v>
      </c>
      <c r="B80" t="s">
        <v>33</v>
      </c>
      <c r="C80" t="s">
        <v>166</v>
      </c>
      <c r="D80" t="s">
        <v>26</v>
      </c>
      <c r="E80" t="str">
        <f>IF(ISBLANK($D80),"",VLOOKUP("TG Abbrev - "&amp;$D80,Lookup!$A$2:$D$10014,4,FALSE))</f>
        <v>Oil of Enchantment</v>
      </c>
      <c r="F80" s="3">
        <f>IF(ISBLANK($D80),"",IF($D80="Bar",VALUE(LEFT($C80,(FIND(" ",$C80,1)-1))),VLOOKUP("Units - "&amp;$D80&amp;" "&amp;B80,Lookup!$A$2:$D$10014,4,FALSE)))</f>
        <v>1</v>
      </c>
      <c r="G80" s="4" t="str">
        <f>IF($D80=G$4,$F80*IF($B80="Common",7,1)*IF($B80="Uncommon",2,1)/40/VLOOKUP("Units Per - "&amp;$D80,Lookup!$A$2:$D$10014,4,FALSE),"")</f>
        <v/>
      </c>
      <c r="H80" s="4" t="str">
        <f>IF($D80=H$4,$F80*IF($B80="Common",7,1)*IF($B80="Uncommon",2,1)/40/VLOOKUP("Units Per - "&amp;$D80,Lookup!$A$2:$D$10014,4,FALSE),"")</f>
        <v/>
      </c>
      <c r="I80" s="4" t="str">
        <f>IF($D80=I$4,$F80*IF($B80="Common",7,1)*IF($B80="Uncommon",2,1)/40/VLOOKUP("Units Per - "&amp;$D80,Lookup!$A$2:$D$10014,4,FALSE),"")</f>
        <v/>
      </c>
      <c r="J80" s="4" t="str">
        <f>IF($D80=J$4,$F80*IF($B80="Common",7,1)*IF($B80="Uncommon",2,1)/40/VLOOKUP("Units Per - "&amp;$D80,Lookup!$A$2:$D$10014,4,FALSE),"")</f>
        <v/>
      </c>
      <c r="K80" s="4" t="str">
        <f>IF($D80=K$4,$F80*IF($B80="Common",7,1)*IF($B80="Uncommon",2,1)/40/VLOOKUP("Units Per - "&amp;$D80,Lookup!$A$2:$D$10014,4,FALSE),"")</f>
        <v/>
      </c>
      <c r="L80" s="4" t="str">
        <f>IF($D80=L$4,$F80*IF($B80="Common",7,1)*IF($B80="Uncommon",2,1)/40/VLOOKUP("Units Per - "&amp;$D80,Lookup!$A$2:$D$10014,4,FALSE),"")</f>
        <v/>
      </c>
      <c r="M80" s="4" t="str">
        <f>IF($D80=M$4,$F80*IF($B80="Common",7,1)*IF($B80="Uncommon",2,1)/40/VLOOKUP("Units Per - "&amp;$D80,Lookup!$A$2:$D$10014,4,FALSE),"")</f>
        <v/>
      </c>
      <c r="N80" s="4" t="str">
        <f>IF($D80=N$4,$F80*IF($B80="Common",7,1)*IF($B80="Uncommon",2,1)/40/VLOOKUP("Units Per - "&amp;$D80,Lookup!$A$2:$D$10014,4,FALSE),"")</f>
        <v/>
      </c>
      <c r="O80" s="4" t="str">
        <f>IF($D80=O$4,$F80*IF($B80="Common",7,1)*IF($B80="Uncommon",2,1)/40/VLOOKUP("Units Per - "&amp;$D80,Lookup!$A$2:$D$10014,4,FALSE),"")</f>
        <v/>
      </c>
      <c r="P80" s="4">
        <f>IF($D80=P$4,$F80*IF($B80="Common",7,1)*IF($B80="Uncommon",2,1)/40/VLOOKUP("Units Per - "&amp;$D80,Lookup!$A$2:$D$10014,4,FALSE),"")</f>
        <v>2E-3</v>
      </c>
      <c r="Q80" s="4" t="str">
        <f>IF($D80=Q$4,$F80*IF($B80="Common",7,1)*IF($B80="Uncommon",2,1)/40/VLOOKUP("Units Per - "&amp;$D80,Lookup!$A$2:$D$10014,4,FALSE),"")</f>
        <v/>
      </c>
      <c r="R80" s="4" t="str">
        <f>IF($D80=R$4,$F80*IF($B80="Common",7,1)*IF($B80="Uncommon",2,1)/40/VLOOKUP("Units Per - "&amp;$D80,Lookup!$A$2:$D$10014,4,FALSE),"")</f>
        <v/>
      </c>
    </row>
    <row r="81" spans="1:18" x14ac:dyDescent="0.25">
      <c r="A81">
        <v>2021</v>
      </c>
      <c r="B81" t="s">
        <v>33</v>
      </c>
      <c r="C81" t="s">
        <v>167</v>
      </c>
      <c r="D81" t="s">
        <v>7</v>
      </c>
      <c r="E81" t="str">
        <f>IF(ISBLANK($D81),"",VLOOKUP("TG Abbrev - "&amp;$D81,Lookup!$A$2:$D$10014,4,FALSE))</f>
        <v>Darkwood Plank</v>
      </c>
      <c r="F81" s="3">
        <f>IF(ISBLANK($D81),"",IF($D81="Bar",VALUE(LEFT($C81,(FIND(" ",$C81,1)-1))),VLOOKUP("Units - "&amp;$D81&amp;" "&amp;B81,Lookup!$A$2:$D$10014,4,FALSE)))</f>
        <v>3</v>
      </c>
      <c r="G81" s="4" t="str">
        <f>IF($D81=G$4,$F81*IF($B81="Common",7,1)*IF($B81="Uncommon",2,1)/40/VLOOKUP("Units Per - "&amp;$D81,Lookup!$A$2:$D$10014,4,FALSE),"")</f>
        <v/>
      </c>
      <c r="H81" s="4" t="str">
        <f>IF($D81=H$4,$F81*IF($B81="Common",7,1)*IF($B81="Uncommon",2,1)/40/VLOOKUP("Units Per - "&amp;$D81,Lookup!$A$2:$D$10014,4,FALSE),"")</f>
        <v/>
      </c>
      <c r="I81" s="4" t="str">
        <f>IF($D81=I$4,$F81*IF($B81="Common",7,1)*IF($B81="Uncommon",2,1)/40/VLOOKUP("Units Per - "&amp;$D81,Lookup!$A$2:$D$10014,4,FALSE),"")</f>
        <v/>
      </c>
      <c r="J81" s="4">
        <f>IF($D81=J$4,$F81*IF($B81="Common",7,1)*IF($B81="Uncommon",2,1)/40/VLOOKUP("Units Per - "&amp;$D81,Lookup!$A$2:$D$10014,4,FALSE),"")</f>
        <v>6.0000000000000001E-3</v>
      </c>
      <c r="K81" s="4" t="str">
        <f>IF($D81=K$4,$F81*IF($B81="Common",7,1)*IF($B81="Uncommon",2,1)/40/VLOOKUP("Units Per - "&amp;$D81,Lookup!$A$2:$D$10014,4,FALSE),"")</f>
        <v/>
      </c>
      <c r="L81" s="4" t="str">
        <f>IF($D81=L$4,$F81*IF($B81="Common",7,1)*IF($B81="Uncommon",2,1)/40/VLOOKUP("Units Per - "&amp;$D81,Lookup!$A$2:$D$10014,4,FALSE),"")</f>
        <v/>
      </c>
      <c r="M81" s="4" t="str">
        <f>IF($D81=M$4,$F81*IF($B81="Common",7,1)*IF($B81="Uncommon",2,1)/40/VLOOKUP("Units Per - "&amp;$D81,Lookup!$A$2:$D$10014,4,FALSE),"")</f>
        <v/>
      </c>
      <c r="N81" s="4" t="str">
        <f>IF($D81=N$4,$F81*IF($B81="Common",7,1)*IF($B81="Uncommon",2,1)/40/VLOOKUP("Units Per - "&amp;$D81,Lookup!$A$2:$D$10014,4,FALSE),"")</f>
        <v/>
      </c>
      <c r="O81" s="4" t="str">
        <f>IF($D81=O$4,$F81*IF($B81="Common",7,1)*IF($B81="Uncommon",2,1)/40/VLOOKUP("Units Per - "&amp;$D81,Lookup!$A$2:$D$10014,4,FALSE),"")</f>
        <v/>
      </c>
      <c r="P81" s="4" t="str">
        <f>IF($D81=P$4,$F81*IF($B81="Common",7,1)*IF($B81="Uncommon",2,1)/40/VLOOKUP("Units Per - "&amp;$D81,Lookup!$A$2:$D$10014,4,FALSE),"")</f>
        <v/>
      </c>
      <c r="Q81" s="4" t="str">
        <f>IF($D81=Q$4,$F81*IF($B81="Common",7,1)*IF($B81="Uncommon",2,1)/40/VLOOKUP("Units Per - "&amp;$D81,Lookup!$A$2:$D$10014,4,FALSE),"")</f>
        <v/>
      </c>
      <c r="R81" s="4" t="str">
        <f>IF($D81=R$4,$F81*IF($B81="Common",7,1)*IF($B81="Uncommon",2,1)/40/VLOOKUP("Units Per - "&amp;$D81,Lookup!$A$2:$D$10014,4,FALSE),"")</f>
        <v/>
      </c>
    </row>
    <row r="82" spans="1:18" x14ac:dyDescent="0.25">
      <c r="A82">
        <v>2021</v>
      </c>
      <c r="B82" t="s">
        <v>33</v>
      </c>
      <c r="C82" t="s">
        <v>168</v>
      </c>
      <c r="D82" t="s">
        <v>26</v>
      </c>
      <c r="E82" t="str">
        <f>IF(ISBLANK($D82),"",VLOOKUP("TG Abbrev - "&amp;$D82,Lookup!$A$2:$D$10014,4,FALSE))</f>
        <v>Oil of Enchantment</v>
      </c>
      <c r="F82" s="3">
        <f>IF(ISBLANK($D82),"",IF($D82="Bar",VALUE(LEFT($C82,(FIND(" ",$C82,1)-1))),VLOOKUP("Units - "&amp;$D82&amp;" "&amp;B82,Lookup!$A$2:$D$10014,4,FALSE)))</f>
        <v>1</v>
      </c>
      <c r="G82" s="4" t="str">
        <f>IF($D82=G$4,$F82*IF($B82="Common",7,1)*IF($B82="Uncommon",2,1)/40/VLOOKUP("Units Per - "&amp;$D82,Lookup!$A$2:$D$10014,4,FALSE),"")</f>
        <v/>
      </c>
      <c r="H82" s="4" t="str">
        <f>IF($D82=H$4,$F82*IF($B82="Common",7,1)*IF($B82="Uncommon",2,1)/40/VLOOKUP("Units Per - "&amp;$D82,Lookup!$A$2:$D$10014,4,FALSE),"")</f>
        <v/>
      </c>
      <c r="I82" s="4" t="str">
        <f>IF($D82=I$4,$F82*IF($B82="Common",7,1)*IF($B82="Uncommon",2,1)/40/VLOOKUP("Units Per - "&amp;$D82,Lookup!$A$2:$D$10014,4,FALSE),"")</f>
        <v/>
      </c>
      <c r="J82" s="4" t="str">
        <f>IF($D82=J$4,$F82*IF($B82="Common",7,1)*IF($B82="Uncommon",2,1)/40/VLOOKUP("Units Per - "&amp;$D82,Lookup!$A$2:$D$10014,4,FALSE),"")</f>
        <v/>
      </c>
      <c r="K82" s="4" t="str">
        <f>IF($D82=K$4,$F82*IF($B82="Common",7,1)*IF($B82="Uncommon",2,1)/40/VLOOKUP("Units Per - "&amp;$D82,Lookup!$A$2:$D$10014,4,FALSE),"")</f>
        <v/>
      </c>
      <c r="L82" s="4" t="str">
        <f>IF($D82=L$4,$F82*IF($B82="Common",7,1)*IF($B82="Uncommon",2,1)/40/VLOOKUP("Units Per - "&amp;$D82,Lookup!$A$2:$D$10014,4,FALSE),"")</f>
        <v/>
      </c>
      <c r="M82" s="4" t="str">
        <f>IF($D82=M$4,$F82*IF($B82="Common",7,1)*IF($B82="Uncommon",2,1)/40/VLOOKUP("Units Per - "&amp;$D82,Lookup!$A$2:$D$10014,4,FALSE),"")</f>
        <v/>
      </c>
      <c r="N82" s="4" t="str">
        <f>IF($D82=N$4,$F82*IF($B82="Common",7,1)*IF($B82="Uncommon",2,1)/40/VLOOKUP("Units Per - "&amp;$D82,Lookup!$A$2:$D$10014,4,FALSE),"")</f>
        <v/>
      </c>
      <c r="O82" s="4" t="str">
        <f>IF($D82=O$4,$F82*IF($B82="Common",7,1)*IF($B82="Uncommon",2,1)/40/VLOOKUP("Units Per - "&amp;$D82,Lookup!$A$2:$D$10014,4,FALSE),"")</f>
        <v/>
      </c>
      <c r="P82" s="4">
        <f>IF($D82=P$4,$F82*IF($B82="Common",7,1)*IF($B82="Uncommon",2,1)/40/VLOOKUP("Units Per - "&amp;$D82,Lookup!$A$2:$D$10014,4,FALSE),"")</f>
        <v>2E-3</v>
      </c>
      <c r="Q82" s="4" t="str">
        <f>IF($D82=Q$4,$F82*IF($B82="Common",7,1)*IF($B82="Uncommon",2,1)/40/VLOOKUP("Units Per - "&amp;$D82,Lookup!$A$2:$D$10014,4,FALSE),"")</f>
        <v/>
      </c>
      <c r="R82" s="4" t="str">
        <f>IF($D82=R$4,$F82*IF($B82="Common",7,1)*IF($B82="Uncommon",2,1)/40/VLOOKUP("Units Per - "&amp;$D82,Lookup!$A$2:$D$10014,4,FALSE),"")</f>
        <v/>
      </c>
    </row>
    <row r="83" spans="1:18" x14ac:dyDescent="0.25">
      <c r="A83">
        <v>2021</v>
      </c>
      <c r="B83" t="s">
        <v>33</v>
      </c>
      <c r="C83" t="s">
        <v>169</v>
      </c>
      <c r="D83" t="s">
        <v>26</v>
      </c>
      <c r="E83" t="str">
        <f>IF(ISBLANK($D83),"",VLOOKUP("TG Abbrev - "&amp;$D83,Lookup!$A$2:$D$10014,4,FALSE))</f>
        <v>Oil of Enchantment</v>
      </c>
      <c r="F83" s="3">
        <f>IF(ISBLANK($D83),"",IF($D83="Bar",VALUE(LEFT($C83,(FIND(" ",$C83,1)-1))),VLOOKUP("Units - "&amp;$D83&amp;" "&amp;B83,Lookup!$A$2:$D$10014,4,FALSE)))</f>
        <v>1</v>
      </c>
      <c r="G83" s="4" t="str">
        <f>IF($D83=G$4,$F83*IF($B83="Common",7,1)*IF($B83="Uncommon",2,1)/40/VLOOKUP("Units Per - "&amp;$D83,Lookup!$A$2:$D$10014,4,FALSE),"")</f>
        <v/>
      </c>
      <c r="H83" s="4" t="str">
        <f>IF($D83=H$4,$F83*IF($B83="Common",7,1)*IF($B83="Uncommon",2,1)/40/VLOOKUP("Units Per - "&amp;$D83,Lookup!$A$2:$D$10014,4,FALSE),"")</f>
        <v/>
      </c>
      <c r="I83" s="4" t="str">
        <f>IF($D83=I$4,$F83*IF($B83="Common",7,1)*IF($B83="Uncommon",2,1)/40/VLOOKUP("Units Per - "&amp;$D83,Lookup!$A$2:$D$10014,4,FALSE),"")</f>
        <v/>
      </c>
      <c r="J83" s="4" t="str">
        <f>IF($D83=J$4,$F83*IF($B83="Common",7,1)*IF($B83="Uncommon",2,1)/40/VLOOKUP("Units Per - "&amp;$D83,Lookup!$A$2:$D$10014,4,FALSE),"")</f>
        <v/>
      </c>
      <c r="K83" s="4" t="str">
        <f>IF($D83=K$4,$F83*IF($B83="Common",7,1)*IF($B83="Uncommon",2,1)/40/VLOOKUP("Units Per - "&amp;$D83,Lookup!$A$2:$D$10014,4,FALSE),"")</f>
        <v/>
      </c>
      <c r="L83" s="4" t="str">
        <f>IF($D83=L$4,$F83*IF($B83="Common",7,1)*IF($B83="Uncommon",2,1)/40/VLOOKUP("Units Per - "&amp;$D83,Lookup!$A$2:$D$10014,4,FALSE),"")</f>
        <v/>
      </c>
      <c r="M83" s="4" t="str">
        <f>IF($D83=M$4,$F83*IF($B83="Common",7,1)*IF($B83="Uncommon",2,1)/40/VLOOKUP("Units Per - "&amp;$D83,Lookup!$A$2:$D$10014,4,FALSE),"")</f>
        <v/>
      </c>
      <c r="N83" s="4" t="str">
        <f>IF($D83=N$4,$F83*IF($B83="Common",7,1)*IF($B83="Uncommon",2,1)/40/VLOOKUP("Units Per - "&amp;$D83,Lookup!$A$2:$D$10014,4,FALSE),"")</f>
        <v/>
      </c>
      <c r="O83" s="4" t="str">
        <f>IF($D83=O$4,$F83*IF($B83="Common",7,1)*IF($B83="Uncommon",2,1)/40/VLOOKUP("Units Per - "&amp;$D83,Lookup!$A$2:$D$10014,4,FALSE),"")</f>
        <v/>
      </c>
      <c r="P83" s="4">
        <f>IF($D83=P$4,$F83*IF($B83="Common",7,1)*IF($B83="Uncommon",2,1)/40/VLOOKUP("Units Per - "&amp;$D83,Lookup!$A$2:$D$10014,4,FALSE),"")</f>
        <v>2E-3</v>
      </c>
      <c r="Q83" s="4" t="str">
        <f>IF($D83=Q$4,$F83*IF($B83="Common",7,1)*IF($B83="Uncommon",2,1)/40/VLOOKUP("Units Per - "&amp;$D83,Lookup!$A$2:$D$10014,4,FALSE),"")</f>
        <v/>
      </c>
      <c r="R83" s="4" t="str">
        <f>IF($D83=R$4,$F83*IF($B83="Common",7,1)*IF($B83="Uncommon",2,1)/40/VLOOKUP("Units Per - "&amp;$D83,Lookup!$A$2:$D$10014,4,FALSE),"")</f>
        <v/>
      </c>
    </row>
    <row r="84" spans="1:18" x14ac:dyDescent="0.25">
      <c r="A84">
        <v>2021</v>
      </c>
      <c r="B84" t="s">
        <v>33</v>
      </c>
      <c r="C84" t="s">
        <v>170</v>
      </c>
      <c r="D84" t="s">
        <v>26</v>
      </c>
      <c r="E84" t="str">
        <f>IF(ISBLANK($D84),"",VLOOKUP("TG Abbrev - "&amp;$D84,Lookup!$A$2:$D$10014,4,FALSE))</f>
        <v>Oil of Enchantment</v>
      </c>
      <c r="F84" s="3">
        <f>IF(ISBLANK($D84),"",IF($D84="Bar",VALUE(LEFT($C84,(FIND(" ",$C84,1)-1))),VLOOKUP("Units - "&amp;$D84&amp;" "&amp;B84,Lookup!$A$2:$D$10014,4,FALSE)))</f>
        <v>1</v>
      </c>
      <c r="G84" s="4" t="str">
        <f>IF($D84=G$4,$F84*IF($B84="Common",7,1)*IF($B84="Uncommon",2,1)/40/VLOOKUP("Units Per - "&amp;$D84,Lookup!$A$2:$D$10014,4,FALSE),"")</f>
        <v/>
      </c>
      <c r="H84" s="4" t="str">
        <f>IF($D84=H$4,$F84*IF($B84="Common",7,1)*IF($B84="Uncommon",2,1)/40/VLOOKUP("Units Per - "&amp;$D84,Lookup!$A$2:$D$10014,4,FALSE),"")</f>
        <v/>
      </c>
      <c r="I84" s="4" t="str">
        <f>IF($D84=I$4,$F84*IF($B84="Common",7,1)*IF($B84="Uncommon",2,1)/40/VLOOKUP("Units Per - "&amp;$D84,Lookup!$A$2:$D$10014,4,FALSE),"")</f>
        <v/>
      </c>
      <c r="J84" s="4" t="str">
        <f>IF($D84=J$4,$F84*IF($B84="Common",7,1)*IF($B84="Uncommon",2,1)/40/VLOOKUP("Units Per - "&amp;$D84,Lookup!$A$2:$D$10014,4,FALSE),"")</f>
        <v/>
      </c>
      <c r="K84" s="4" t="str">
        <f>IF($D84=K$4,$F84*IF($B84="Common",7,1)*IF($B84="Uncommon",2,1)/40/VLOOKUP("Units Per - "&amp;$D84,Lookup!$A$2:$D$10014,4,FALSE),"")</f>
        <v/>
      </c>
      <c r="L84" s="4" t="str">
        <f>IF($D84=L$4,$F84*IF($B84="Common",7,1)*IF($B84="Uncommon",2,1)/40/VLOOKUP("Units Per - "&amp;$D84,Lookup!$A$2:$D$10014,4,FALSE),"")</f>
        <v/>
      </c>
      <c r="M84" s="4" t="str">
        <f>IF($D84=M$4,$F84*IF($B84="Common",7,1)*IF($B84="Uncommon",2,1)/40/VLOOKUP("Units Per - "&amp;$D84,Lookup!$A$2:$D$10014,4,FALSE),"")</f>
        <v/>
      </c>
      <c r="N84" s="4" t="str">
        <f>IF($D84=N$4,$F84*IF($B84="Common",7,1)*IF($B84="Uncommon",2,1)/40/VLOOKUP("Units Per - "&amp;$D84,Lookup!$A$2:$D$10014,4,FALSE),"")</f>
        <v/>
      </c>
      <c r="O84" s="4" t="str">
        <f>IF($D84=O$4,$F84*IF($B84="Common",7,1)*IF($B84="Uncommon",2,1)/40/VLOOKUP("Units Per - "&amp;$D84,Lookup!$A$2:$D$10014,4,FALSE),"")</f>
        <v/>
      </c>
      <c r="P84" s="4">
        <f>IF($D84=P$4,$F84*IF($B84="Common",7,1)*IF($B84="Uncommon",2,1)/40/VLOOKUP("Units Per - "&amp;$D84,Lookup!$A$2:$D$10014,4,FALSE),"")</f>
        <v>2E-3</v>
      </c>
      <c r="Q84" s="4" t="str">
        <f>IF($D84=Q$4,$F84*IF($B84="Common",7,1)*IF($B84="Uncommon",2,1)/40/VLOOKUP("Units Per - "&amp;$D84,Lookup!$A$2:$D$10014,4,FALSE),"")</f>
        <v/>
      </c>
      <c r="R84" s="4" t="str">
        <f>IF($D84=R$4,$F84*IF($B84="Common",7,1)*IF($B84="Uncommon",2,1)/40/VLOOKUP("Units Per - "&amp;$D84,Lookup!$A$2:$D$10014,4,FALSE),"")</f>
        <v/>
      </c>
    </row>
    <row r="85" spans="1:18" x14ac:dyDescent="0.25">
      <c r="A85">
        <v>2021</v>
      </c>
      <c r="B85" t="s">
        <v>34</v>
      </c>
      <c r="C85" t="s">
        <v>134</v>
      </c>
      <c r="D85" t="s">
        <v>31</v>
      </c>
      <c r="E85" t="str">
        <f>IF(ISBLANK($D85),"",VLOOKUP("TG Abbrev - "&amp;$D85,Lookup!$A$2:$D$10014,4,FALSE))</f>
        <v>Aragonite</v>
      </c>
      <c r="F85" s="3">
        <f>IF(ISBLANK($D85),"",IF($D85="Bar",VALUE(LEFT($C85,(FIND(" ",$C85,1)-1))),VLOOKUP("Units - "&amp;$D85&amp;" "&amp;B85,Lookup!$A$2:$D$10014,4,FALSE)))</f>
        <v>1</v>
      </c>
      <c r="G85" s="4" t="str">
        <f>IF($D85=G$4,$F85*IF($B85="Common",7,1)*IF($B85="Uncommon",2,1)/40/VLOOKUP("Units Per - "&amp;$D85,Lookup!$A$2:$D$10014,4,FALSE),"")</f>
        <v/>
      </c>
      <c r="H85" s="4" t="str">
        <f>IF($D85=H$4,$F85*IF($B85="Common",7,1)*IF($B85="Uncommon",2,1)/40/VLOOKUP("Units Per - "&amp;$D85,Lookup!$A$2:$D$10014,4,FALSE),"")</f>
        <v/>
      </c>
      <c r="I85" s="4">
        <f>IF($D85=I$4,$F85*IF($B85="Common",7,1)*IF($B85="Uncommon",2,1)/40/VLOOKUP("Units Per - "&amp;$D85,Lookup!$A$2:$D$10014,4,FALSE),"")</f>
        <v>1E-3</v>
      </c>
      <c r="J85" s="4" t="str">
        <f>IF($D85=J$4,$F85*IF($B85="Common",7,1)*IF($B85="Uncommon",2,1)/40/VLOOKUP("Units Per - "&amp;$D85,Lookup!$A$2:$D$10014,4,FALSE),"")</f>
        <v/>
      </c>
      <c r="K85" s="4" t="str">
        <f>IF($D85=K$4,$F85*IF($B85="Common",7,1)*IF($B85="Uncommon",2,1)/40/VLOOKUP("Units Per - "&amp;$D85,Lookup!$A$2:$D$10014,4,FALSE),"")</f>
        <v/>
      </c>
      <c r="L85" s="4" t="str">
        <f>IF($D85=L$4,$F85*IF($B85="Common",7,1)*IF($B85="Uncommon",2,1)/40/VLOOKUP("Units Per - "&amp;$D85,Lookup!$A$2:$D$10014,4,FALSE),"")</f>
        <v/>
      </c>
      <c r="M85" s="4" t="str">
        <f>IF($D85=M$4,$F85*IF($B85="Common",7,1)*IF($B85="Uncommon",2,1)/40/VLOOKUP("Units Per - "&amp;$D85,Lookup!$A$2:$D$10014,4,FALSE),"")</f>
        <v/>
      </c>
      <c r="N85" s="4" t="str">
        <f>IF($D85=N$4,$F85*IF($B85="Common",7,1)*IF($B85="Uncommon",2,1)/40/VLOOKUP("Units Per - "&amp;$D85,Lookup!$A$2:$D$10014,4,FALSE),"")</f>
        <v/>
      </c>
      <c r="O85" s="4" t="str">
        <f>IF($D85=O$4,$F85*IF($B85="Common",7,1)*IF($B85="Uncommon",2,1)/40/VLOOKUP("Units Per - "&amp;$D85,Lookup!$A$2:$D$10014,4,FALSE),"")</f>
        <v/>
      </c>
      <c r="P85" s="4" t="str">
        <f>IF($D85=P$4,$F85*IF($B85="Common",7,1)*IF($B85="Uncommon",2,1)/40/VLOOKUP("Units Per - "&amp;$D85,Lookup!$A$2:$D$10014,4,FALSE),"")</f>
        <v/>
      </c>
      <c r="Q85" s="4" t="str">
        <f>IF($D85=Q$4,$F85*IF($B85="Common",7,1)*IF($B85="Uncommon",2,1)/40/VLOOKUP("Units Per - "&amp;$D85,Lookup!$A$2:$D$10014,4,FALSE),"")</f>
        <v/>
      </c>
      <c r="R85" s="4" t="str">
        <f>IF($D85=R$4,$F85*IF($B85="Common",7,1)*IF($B85="Uncommon",2,1)/40/VLOOKUP("Units Per - "&amp;$D85,Lookup!$A$2:$D$10014,4,FALSE),"")</f>
        <v/>
      </c>
    </row>
    <row r="86" spans="1:18" x14ac:dyDescent="0.25">
      <c r="A86">
        <v>2021</v>
      </c>
      <c r="B86" t="s">
        <v>34</v>
      </c>
      <c r="C86" t="s">
        <v>171</v>
      </c>
      <c r="D86" t="s">
        <v>31</v>
      </c>
      <c r="E86" t="str">
        <f>IF(ISBLANK($D86),"",VLOOKUP("TG Abbrev - "&amp;$D86,Lookup!$A$2:$D$10014,4,FALSE))</f>
        <v>Aragonite</v>
      </c>
      <c r="F86" s="3">
        <f>IF(ISBLANK($D86),"",IF($D86="Bar",VALUE(LEFT($C86,(FIND(" ",$C86,1)-1))),VLOOKUP("Units - "&amp;$D86&amp;" "&amp;B86,Lookup!$A$2:$D$10014,4,FALSE)))</f>
        <v>1</v>
      </c>
      <c r="G86" s="4" t="str">
        <f>IF($D86=G$4,$F86*IF($B86="Common",7,1)*IF($B86="Uncommon",2,1)/40/VLOOKUP("Units Per - "&amp;$D86,Lookup!$A$2:$D$10014,4,FALSE),"")</f>
        <v/>
      </c>
      <c r="H86" s="4" t="str">
        <f>IF($D86=H$4,$F86*IF($B86="Common",7,1)*IF($B86="Uncommon",2,1)/40/VLOOKUP("Units Per - "&amp;$D86,Lookup!$A$2:$D$10014,4,FALSE),"")</f>
        <v/>
      </c>
      <c r="I86" s="4">
        <f>IF($D86=I$4,$F86*IF($B86="Common",7,1)*IF($B86="Uncommon",2,1)/40/VLOOKUP("Units Per - "&amp;$D86,Lookup!$A$2:$D$10014,4,FALSE),"")</f>
        <v>1E-3</v>
      </c>
      <c r="J86" s="4" t="str">
        <f>IF($D86=J$4,$F86*IF($B86="Common",7,1)*IF($B86="Uncommon",2,1)/40/VLOOKUP("Units Per - "&amp;$D86,Lookup!$A$2:$D$10014,4,FALSE),"")</f>
        <v/>
      </c>
      <c r="K86" s="4" t="str">
        <f>IF($D86=K$4,$F86*IF($B86="Common",7,1)*IF($B86="Uncommon",2,1)/40/VLOOKUP("Units Per - "&amp;$D86,Lookup!$A$2:$D$10014,4,FALSE),"")</f>
        <v/>
      </c>
      <c r="L86" s="4" t="str">
        <f>IF($D86=L$4,$F86*IF($B86="Common",7,1)*IF($B86="Uncommon",2,1)/40/VLOOKUP("Units Per - "&amp;$D86,Lookup!$A$2:$D$10014,4,FALSE),"")</f>
        <v/>
      </c>
      <c r="M86" s="4" t="str">
        <f>IF($D86=M$4,$F86*IF($B86="Common",7,1)*IF($B86="Uncommon",2,1)/40/VLOOKUP("Units Per - "&amp;$D86,Lookup!$A$2:$D$10014,4,FALSE),"")</f>
        <v/>
      </c>
      <c r="N86" s="4" t="str">
        <f>IF($D86=N$4,$F86*IF($B86="Common",7,1)*IF($B86="Uncommon",2,1)/40/VLOOKUP("Units Per - "&amp;$D86,Lookup!$A$2:$D$10014,4,FALSE),"")</f>
        <v/>
      </c>
      <c r="O86" s="4" t="str">
        <f>IF($D86=O$4,$F86*IF($B86="Common",7,1)*IF($B86="Uncommon",2,1)/40/VLOOKUP("Units Per - "&amp;$D86,Lookup!$A$2:$D$10014,4,FALSE),"")</f>
        <v/>
      </c>
      <c r="P86" s="4" t="str">
        <f>IF($D86=P$4,$F86*IF($B86="Common",7,1)*IF($B86="Uncommon",2,1)/40/VLOOKUP("Units Per - "&amp;$D86,Lookup!$A$2:$D$10014,4,FALSE),"")</f>
        <v/>
      </c>
      <c r="Q86" s="4" t="str">
        <f>IF($D86=Q$4,$F86*IF($B86="Common",7,1)*IF($B86="Uncommon",2,1)/40/VLOOKUP("Units Per - "&amp;$D86,Lookup!$A$2:$D$10014,4,FALSE),"")</f>
        <v/>
      </c>
      <c r="R86" s="4" t="str">
        <f>IF($D86=R$4,$F86*IF($B86="Common",7,1)*IF($B86="Uncommon",2,1)/40/VLOOKUP("Units Per - "&amp;$D86,Lookup!$A$2:$D$10014,4,FALSE),"")</f>
        <v/>
      </c>
    </row>
    <row r="87" spans="1:18" x14ac:dyDescent="0.25">
      <c r="A87">
        <v>2021</v>
      </c>
      <c r="B87" t="s">
        <v>34</v>
      </c>
      <c r="C87" t="s">
        <v>172</v>
      </c>
      <c r="D87" t="s">
        <v>31</v>
      </c>
      <c r="E87" t="str">
        <f>IF(ISBLANK($D87),"",VLOOKUP("TG Abbrev - "&amp;$D87,Lookup!$A$2:$D$10014,4,FALSE))</f>
        <v>Aragonite</v>
      </c>
      <c r="F87" s="3">
        <f>IF(ISBLANK($D87),"",IF($D87="Bar",VALUE(LEFT($C87,(FIND(" ",$C87,1)-1))),VLOOKUP("Units - "&amp;$D87&amp;" "&amp;B87,Lookup!$A$2:$D$10014,4,FALSE)))</f>
        <v>1</v>
      </c>
      <c r="G87" s="4" t="str">
        <f>IF($D87=G$4,$F87*IF($B87="Common",7,1)*IF($B87="Uncommon",2,1)/40/VLOOKUP("Units Per - "&amp;$D87,Lookup!$A$2:$D$10014,4,FALSE),"")</f>
        <v/>
      </c>
      <c r="H87" s="4" t="str">
        <f>IF($D87=H$4,$F87*IF($B87="Common",7,1)*IF($B87="Uncommon",2,1)/40/VLOOKUP("Units Per - "&amp;$D87,Lookup!$A$2:$D$10014,4,FALSE),"")</f>
        <v/>
      </c>
      <c r="I87" s="4">
        <f>IF($D87=I$4,$F87*IF($B87="Common",7,1)*IF($B87="Uncommon",2,1)/40/VLOOKUP("Units Per - "&amp;$D87,Lookup!$A$2:$D$10014,4,FALSE),"")</f>
        <v>1E-3</v>
      </c>
      <c r="J87" s="4" t="str">
        <f>IF($D87=J$4,$F87*IF($B87="Common",7,1)*IF($B87="Uncommon",2,1)/40/VLOOKUP("Units Per - "&amp;$D87,Lookup!$A$2:$D$10014,4,FALSE),"")</f>
        <v/>
      </c>
      <c r="K87" s="4" t="str">
        <f>IF($D87=K$4,$F87*IF($B87="Common",7,1)*IF($B87="Uncommon",2,1)/40/VLOOKUP("Units Per - "&amp;$D87,Lookup!$A$2:$D$10014,4,FALSE),"")</f>
        <v/>
      </c>
      <c r="L87" s="4" t="str">
        <f>IF($D87=L$4,$F87*IF($B87="Common",7,1)*IF($B87="Uncommon",2,1)/40/VLOOKUP("Units Per - "&amp;$D87,Lookup!$A$2:$D$10014,4,FALSE),"")</f>
        <v/>
      </c>
      <c r="M87" s="4" t="str">
        <f>IF($D87=M$4,$F87*IF($B87="Common",7,1)*IF($B87="Uncommon",2,1)/40/VLOOKUP("Units Per - "&amp;$D87,Lookup!$A$2:$D$10014,4,FALSE),"")</f>
        <v/>
      </c>
      <c r="N87" s="4" t="str">
        <f>IF($D87=N$4,$F87*IF($B87="Common",7,1)*IF($B87="Uncommon",2,1)/40/VLOOKUP("Units Per - "&amp;$D87,Lookup!$A$2:$D$10014,4,FALSE),"")</f>
        <v/>
      </c>
      <c r="O87" s="4" t="str">
        <f>IF($D87=O$4,$F87*IF($B87="Common",7,1)*IF($B87="Uncommon",2,1)/40/VLOOKUP("Units Per - "&amp;$D87,Lookup!$A$2:$D$10014,4,FALSE),"")</f>
        <v/>
      </c>
      <c r="P87" s="4" t="str">
        <f>IF($D87=P$4,$F87*IF($B87="Common",7,1)*IF($B87="Uncommon",2,1)/40/VLOOKUP("Units Per - "&amp;$D87,Lookup!$A$2:$D$10014,4,FALSE),"")</f>
        <v/>
      </c>
      <c r="Q87" s="4" t="str">
        <f>IF($D87=Q$4,$F87*IF($B87="Common",7,1)*IF($B87="Uncommon",2,1)/40/VLOOKUP("Units Per - "&amp;$D87,Lookup!$A$2:$D$10014,4,FALSE),"")</f>
        <v/>
      </c>
      <c r="R87" s="4" t="str">
        <f>IF($D87=R$4,$F87*IF($B87="Common",7,1)*IF($B87="Uncommon",2,1)/40/VLOOKUP("Units Per - "&amp;$D87,Lookup!$A$2:$D$10014,4,FALSE),"")</f>
        <v/>
      </c>
    </row>
    <row r="88" spans="1:18" x14ac:dyDescent="0.25">
      <c r="A88">
        <v>2021</v>
      </c>
      <c r="B88" t="s">
        <v>34</v>
      </c>
      <c r="C88" t="s">
        <v>173</v>
      </c>
      <c r="D88" t="s">
        <v>31</v>
      </c>
      <c r="E88" t="str">
        <f>IF(ISBLANK($D88),"",VLOOKUP("TG Abbrev - "&amp;$D88,Lookup!$A$2:$D$10014,4,FALSE))</f>
        <v>Aragonite</v>
      </c>
      <c r="F88" s="3">
        <f>IF(ISBLANK($D88),"",IF($D88="Bar",VALUE(LEFT($C88,(FIND(" ",$C88,1)-1))),VLOOKUP("Units - "&amp;$D88&amp;" "&amp;B88,Lookup!$A$2:$D$10014,4,FALSE)))</f>
        <v>1</v>
      </c>
      <c r="G88" s="4" t="str">
        <f>IF($D88=G$4,$F88*IF($B88="Common",7,1)*IF($B88="Uncommon",2,1)/40/VLOOKUP("Units Per - "&amp;$D88,Lookup!$A$2:$D$10014,4,FALSE),"")</f>
        <v/>
      </c>
      <c r="H88" s="4" t="str">
        <f>IF($D88=H$4,$F88*IF($B88="Common",7,1)*IF($B88="Uncommon",2,1)/40/VLOOKUP("Units Per - "&amp;$D88,Lookup!$A$2:$D$10014,4,FALSE),"")</f>
        <v/>
      </c>
      <c r="I88" s="4">
        <f>IF($D88=I$4,$F88*IF($B88="Common",7,1)*IF($B88="Uncommon",2,1)/40/VLOOKUP("Units Per - "&amp;$D88,Lookup!$A$2:$D$10014,4,FALSE),"")</f>
        <v>1E-3</v>
      </c>
      <c r="J88" s="4" t="str">
        <f>IF($D88=J$4,$F88*IF($B88="Common",7,1)*IF($B88="Uncommon",2,1)/40/VLOOKUP("Units Per - "&amp;$D88,Lookup!$A$2:$D$10014,4,FALSE),"")</f>
        <v/>
      </c>
      <c r="K88" s="4" t="str">
        <f>IF($D88=K$4,$F88*IF($B88="Common",7,1)*IF($B88="Uncommon",2,1)/40/VLOOKUP("Units Per - "&amp;$D88,Lookup!$A$2:$D$10014,4,FALSE),"")</f>
        <v/>
      </c>
      <c r="L88" s="4" t="str">
        <f>IF($D88=L$4,$F88*IF($B88="Common",7,1)*IF($B88="Uncommon",2,1)/40/VLOOKUP("Units Per - "&amp;$D88,Lookup!$A$2:$D$10014,4,FALSE),"")</f>
        <v/>
      </c>
      <c r="M88" s="4" t="str">
        <f>IF($D88=M$4,$F88*IF($B88="Common",7,1)*IF($B88="Uncommon",2,1)/40/VLOOKUP("Units Per - "&amp;$D88,Lookup!$A$2:$D$10014,4,FALSE),"")</f>
        <v/>
      </c>
      <c r="N88" s="4" t="str">
        <f>IF($D88=N$4,$F88*IF($B88="Common",7,1)*IF($B88="Uncommon",2,1)/40/VLOOKUP("Units Per - "&amp;$D88,Lookup!$A$2:$D$10014,4,FALSE),"")</f>
        <v/>
      </c>
      <c r="O88" s="4" t="str">
        <f>IF($D88=O$4,$F88*IF($B88="Common",7,1)*IF($B88="Uncommon",2,1)/40/VLOOKUP("Units Per - "&amp;$D88,Lookup!$A$2:$D$10014,4,FALSE),"")</f>
        <v/>
      </c>
      <c r="P88" s="4" t="str">
        <f>IF($D88=P$4,$F88*IF($B88="Common",7,1)*IF($B88="Uncommon",2,1)/40/VLOOKUP("Units Per - "&amp;$D88,Lookup!$A$2:$D$10014,4,FALSE),"")</f>
        <v/>
      </c>
      <c r="Q88" s="4" t="str">
        <f>IF($D88=Q$4,$F88*IF($B88="Common",7,1)*IF($B88="Uncommon",2,1)/40/VLOOKUP("Units Per - "&amp;$D88,Lookup!$A$2:$D$10014,4,FALSE),"")</f>
        <v/>
      </c>
      <c r="R88" s="4" t="str">
        <f>IF($D88=R$4,$F88*IF($B88="Common",7,1)*IF($B88="Uncommon",2,1)/40/VLOOKUP("Units Per - "&amp;$D88,Lookup!$A$2:$D$10014,4,FALSE),"")</f>
        <v/>
      </c>
    </row>
    <row r="89" spans="1:18" x14ac:dyDescent="0.25">
      <c r="A89">
        <v>2021</v>
      </c>
      <c r="B89" t="s">
        <v>34</v>
      </c>
      <c r="C89" t="s">
        <v>174</v>
      </c>
      <c r="D89" t="s">
        <v>22</v>
      </c>
      <c r="E89" t="str">
        <f>IF(ISBLANK($D89),"",VLOOKUP("TG Abbrev - "&amp;$D89,Lookup!$A$2:$D$10014,4,FALSE))</f>
        <v>Enchanter's Munition</v>
      </c>
      <c r="F89" s="3">
        <f>IF(ISBLANK($D89),"",IF($D89="Bar",VALUE(LEFT($C89,(FIND(" ",$C89,1)-1))),VLOOKUP("Units - "&amp;$D89&amp;" "&amp;B89,Lookup!$A$2:$D$10014,4,FALSE)))</f>
        <v>6</v>
      </c>
      <c r="G89" s="4" t="str">
        <f>IF($D89=G$4,$F89*IF($B89="Common",7,1)*IF($B89="Uncommon",2,1)/40/VLOOKUP("Units Per - "&amp;$D89,Lookup!$A$2:$D$10014,4,FALSE),"")</f>
        <v/>
      </c>
      <c r="H89" s="4" t="str">
        <f>IF($D89=H$4,$F89*IF($B89="Common",7,1)*IF($B89="Uncommon",2,1)/40/VLOOKUP("Units Per - "&amp;$D89,Lookup!$A$2:$D$10014,4,FALSE),"")</f>
        <v/>
      </c>
      <c r="I89" s="4" t="str">
        <f>IF($D89=I$4,$F89*IF($B89="Common",7,1)*IF($B89="Uncommon",2,1)/40/VLOOKUP("Units Per - "&amp;$D89,Lookup!$A$2:$D$10014,4,FALSE),"")</f>
        <v/>
      </c>
      <c r="J89" s="4" t="str">
        <f>IF($D89=J$4,$F89*IF($B89="Common",7,1)*IF($B89="Uncommon",2,1)/40/VLOOKUP("Units Per - "&amp;$D89,Lookup!$A$2:$D$10014,4,FALSE),"")</f>
        <v/>
      </c>
      <c r="K89" s="4" t="str">
        <f>IF($D89=K$4,$F89*IF($B89="Common",7,1)*IF($B89="Uncommon",2,1)/40/VLOOKUP("Units Per - "&amp;$D89,Lookup!$A$2:$D$10014,4,FALSE),"")</f>
        <v/>
      </c>
      <c r="L89" s="4" t="str">
        <f>IF($D89=L$4,$F89*IF($B89="Common",7,1)*IF($B89="Uncommon",2,1)/40/VLOOKUP("Units Per - "&amp;$D89,Lookup!$A$2:$D$10014,4,FALSE),"")</f>
        <v/>
      </c>
      <c r="M89" s="4">
        <f>IF($D89=M$4,$F89*IF($B89="Common",7,1)*IF($B89="Uncommon",2,1)/40/VLOOKUP("Units Per - "&amp;$D89,Lookup!$A$2:$D$10014,4,FALSE),"")</f>
        <v>6.0000000000000001E-3</v>
      </c>
      <c r="N89" s="4" t="str">
        <f>IF($D89=N$4,$F89*IF($B89="Common",7,1)*IF($B89="Uncommon",2,1)/40/VLOOKUP("Units Per - "&amp;$D89,Lookup!$A$2:$D$10014,4,FALSE),"")</f>
        <v/>
      </c>
      <c r="O89" s="4" t="str">
        <f>IF($D89=O$4,$F89*IF($B89="Common",7,1)*IF($B89="Uncommon",2,1)/40/VLOOKUP("Units Per - "&amp;$D89,Lookup!$A$2:$D$10014,4,FALSE),"")</f>
        <v/>
      </c>
      <c r="P89" s="4" t="str">
        <f>IF($D89=P$4,$F89*IF($B89="Common",7,1)*IF($B89="Uncommon",2,1)/40/VLOOKUP("Units Per - "&amp;$D89,Lookup!$A$2:$D$10014,4,FALSE),"")</f>
        <v/>
      </c>
      <c r="Q89" s="4" t="str">
        <f>IF($D89=Q$4,$F89*IF($B89="Common",7,1)*IF($B89="Uncommon",2,1)/40/VLOOKUP("Units Per - "&amp;$D89,Lookup!$A$2:$D$10014,4,FALSE),"")</f>
        <v/>
      </c>
      <c r="R89" s="4" t="str">
        <f>IF($D89=R$4,$F89*IF($B89="Common",7,1)*IF($B89="Uncommon",2,1)/40/VLOOKUP("Units Per - "&amp;$D89,Lookup!$A$2:$D$10014,4,FALSE),"")</f>
        <v/>
      </c>
    </row>
    <row r="90" spans="1:18" x14ac:dyDescent="0.25">
      <c r="A90">
        <v>2021</v>
      </c>
      <c r="B90" t="s">
        <v>34</v>
      </c>
      <c r="C90" t="s">
        <v>175</v>
      </c>
      <c r="D90" t="s">
        <v>6</v>
      </c>
      <c r="E90" t="str">
        <f>IF(ISBLANK($D90),"",VLOOKUP("TG Abbrev - "&amp;$D90,Lookup!$A$2:$D$10014,4,FALSE))</f>
        <v>1,000 GP Gold Bar</v>
      </c>
      <c r="F90" s="3">
        <f>IF(ISBLANK($D90),"",IF($D90="Bar",VALUE(LEFT($C90,(FIND(" ",$C90,1)-1))),VLOOKUP("Units - "&amp;$D90&amp;" "&amp;B90,Lookup!$A$2:$D$10014,4,FALSE)))</f>
        <v>400</v>
      </c>
      <c r="G90" s="4" t="str">
        <f>IF($D90=G$4,$F90*IF($B90="Common",7,1)*IF($B90="Uncommon",2,1)/40/VLOOKUP("Units Per - "&amp;$D90,Lookup!$A$2:$D$10014,4,FALSE),"")</f>
        <v/>
      </c>
      <c r="H90" s="4" t="str">
        <f>IF($D90=H$4,$F90*IF($B90="Common",7,1)*IF($B90="Uncommon",2,1)/40/VLOOKUP("Units Per - "&amp;$D90,Lookup!$A$2:$D$10014,4,FALSE),"")</f>
        <v/>
      </c>
      <c r="I90" s="4" t="str">
        <f>IF($D90=I$4,$F90*IF($B90="Common",7,1)*IF($B90="Uncommon",2,1)/40/VLOOKUP("Units Per - "&amp;$D90,Lookup!$A$2:$D$10014,4,FALSE),"")</f>
        <v/>
      </c>
      <c r="J90" s="4" t="str">
        <f>IF($D90=J$4,$F90*IF($B90="Common",7,1)*IF($B90="Uncommon",2,1)/40/VLOOKUP("Units Per - "&amp;$D90,Lookup!$A$2:$D$10014,4,FALSE),"")</f>
        <v/>
      </c>
      <c r="K90" s="4" t="str">
        <f>IF($D90=K$4,$F90*IF($B90="Common",7,1)*IF($B90="Uncommon",2,1)/40/VLOOKUP("Units Per - "&amp;$D90,Lookup!$A$2:$D$10014,4,FALSE),"")</f>
        <v/>
      </c>
      <c r="L90" s="4" t="str">
        <f>IF($D90=L$4,$F90*IF($B90="Common",7,1)*IF($B90="Uncommon",2,1)/40/VLOOKUP("Units Per - "&amp;$D90,Lookup!$A$2:$D$10014,4,FALSE),"")</f>
        <v/>
      </c>
      <c r="M90" s="4" t="str">
        <f>IF($D90=M$4,$F90*IF($B90="Common",7,1)*IF($B90="Uncommon",2,1)/40/VLOOKUP("Units Per - "&amp;$D90,Lookup!$A$2:$D$10014,4,FALSE),"")</f>
        <v/>
      </c>
      <c r="N90" s="4" t="str">
        <f>IF($D90=N$4,$F90*IF($B90="Common",7,1)*IF($B90="Uncommon",2,1)/40/VLOOKUP("Units Per - "&amp;$D90,Lookup!$A$2:$D$10014,4,FALSE),"")</f>
        <v/>
      </c>
      <c r="O90" s="4" t="str">
        <f>IF($D90=O$4,$F90*IF($B90="Common",7,1)*IF($B90="Uncommon",2,1)/40/VLOOKUP("Units Per - "&amp;$D90,Lookup!$A$2:$D$10014,4,FALSE),"")</f>
        <v/>
      </c>
      <c r="P90" s="4" t="str">
        <f>IF($D90=P$4,$F90*IF($B90="Common",7,1)*IF($B90="Uncommon",2,1)/40/VLOOKUP("Units Per - "&amp;$D90,Lookup!$A$2:$D$10014,4,FALSE),"")</f>
        <v/>
      </c>
      <c r="Q90" s="4" t="str">
        <f>IF($D90=Q$4,$F90*IF($B90="Common",7,1)*IF($B90="Uncommon",2,1)/40/VLOOKUP("Units Per - "&amp;$D90,Lookup!$A$2:$D$10014,4,FALSE),"")</f>
        <v/>
      </c>
      <c r="R90" s="4">
        <f>IF($D90=R$4,$F90*IF($B90="Common",7,1)*IF($B90="Uncommon",2,1)/40/VLOOKUP("Units Per - "&amp;$D90,Lookup!$A$2:$D$10014,4,FALSE),"")</f>
        <v>0.01</v>
      </c>
    </row>
    <row r="91" spans="1:18" x14ac:dyDescent="0.25">
      <c r="A91">
        <v>2021</v>
      </c>
      <c r="B91" t="s">
        <v>34</v>
      </c>
      <c r="C91" t="s">
        <v>176</v>
      </c>
      <c r="D91" t="s">
        <v>6</v>
      </c>
      <c r="E91" t="str">
        <f>IF(ISBLANK($D91),"",VLOOKUP("TG Abbrev - "&amp;$D91,Lookup!$A$2:$D$10014,4,FALSE))</f>
        <v>1,000 GP Gold Bar</v>
      </c>
      <c r="F91" s="3">
        <f>IF(ISBLANK($D91),"",IF($D91="Bar",VALUE(LEFT($C91,(FIND(" ",$C91,1)-1))),VLOOKUP("Units - "&amp;$D91&amp;" "&amp;B91,Lookup!$A$2:$D$10014,4,FALSE)))</f>
        <v>600</v>
      </c>
      <c r="G91" s="4" t="str">
        <f>IF($D91=G$4,$F91*IF($B91="Common",7,1)*IF($B91="Uncommon",2,1)/40/VLOOKUP("Units Per - "&amp;$D91,Lookup!$A$2:$D$10014,4,FALSE),"")</f>
        <v/>
      </c>
      <c r="H91" s="4" t="str">
        <f>IF($D91=H$4,$F91*IF($B91="Common",7,1)*IF($B91="Uncommon",2,1)/40/VLOOKUP("Units Per - "&amp;$D91,Lookup!$A$2:$D$10014,4,FALSE),"")</f>
        <v/>
      </c>
      <c r="I91" s="4" t="str">
        <f>IF($D91=I$4,$F91*IF($B91="Common",7,1)*IF($B91="Uncommon",2,1)/40/VLOOKUP("Units Per - "&amp;$D91,Lookup!$A$2:$D$10014,4,FALSE),"")</f>
        <v/>
      </c>
      <c r="J91" s="4" t="str">
        <f>IF($D91=J$4,$F91*IF($B91="Common",7,1)*IF($B91="Uncommon",2,1)/40/VLOOKUP("Units Per - "&amp;$D91,Lookup!$A$2:$D$10014,4,FALSE),"")</f>
        <v/>
      </c>
      <c r="K91" s="4" t="str">
        <f>IF($D91=K$4,$F91*IF($B91="Common",7,1)*IF($B91="Uncommon",2,1)/40/VLOOKUP("Units Per - "&amp;$D91,Lookup!$A$2:$D$10014,4,FALSE),"")</f>
        <v/>
      </c>
      <c r="L91" s="4" t="str">
        <f>IF($D91=L$4,$F91*IF($B91="Common",7,1)*IF($B91="Uncommon",2,1)/40/VLOOKUP("Units Per - "&amp;$D91,Lookup!$A$2:$D$10014,4,FALSE),"")</f>
        <v/>
      </c>
      <c r="M91" s="4" t="str">
        <f>IF($D91=M$4,$F91*IF($B91="Common",7,1)*IF($B91="Uncommon",2,1)/40/VLOOKUP("Units Per - "&amp;$D91,Lookup!$A$2:$D$10014,4,FALSE),"")</f>
        <v/>
      </c>
      <c r="N91" s="4" t="str">
        <f>IF($D91=N$4,$F91*IF($B91="Common",7,1)*IF($B91="Uncommon",2,1)/40/VLOOKUP("Units Per - "&amp;$D91,Lookup!$A$2:$D$10014,4,FALSE),"")</f>
        <v/>
      </c>
      <c r="O91" s="4" t="str">
        <f>IF($D91=O$4,$F91*IF($B91="Common",7,1)*IF($B91="Uncommon",2,1)/40/VLOOKUP("Units Per - "&amp;$D91,Lookup!$A$2:$D$10014,4,FALSE),"")</f>
        <v/>
      </c>
      <c r="P91" s="4" t="str">
        <f>IF($D91=P$4,$F91*IF($B91="Common",7,1)*IF($B91="Uncommon",2,1)/40/VLOOKUP("Units Per - "&amp;$D91,Lookup!$A$2:$D$10014,4,FALSE),"")</f>
        <v/>
      </c>
      <c r="Q91" s="4" t="str">
        <f>IF($D91=Q$4,$F91*IF($B91="Common",7,1)*IF($B91="Uncommon",2,1)/40/VLOOKUP("Units Per - "&amp;$D91,Lookup!$A$2:$D$10014,4,FALSE),"")</f>
        <v/>
      </c>
      <c r="R91" s="4">
        <f>IF($D91=R$4,$F91*IF($B91="Common",7,1)*IF($B91="Uncommon",2,1)/40/VLOOKUP("Units Per - "&amp;$D91,Lookup!$A$2:$D$10014,4,FALSE),"")</f>
        <v>1.4999999999999999E-2</v>
      </c>
    </row>
    <row r="92" spans="1:18" x14ac:dyDescent="0.25">
      <c r="A92">
        <v>2021</v>
      </c>
      <c r="B92" t="s">
        <v>34</v>
      </c>
      <c r="C92" t="s">
        <v>213</v>
      </c>
      <c r="D92" t="s">
        <v>7</v>
      </c>
      <c r="E92" t="str">
        <f>IF(ISBLANK($D92),"",VLOOKUP("TG Abbrev - "&amp;$D92,Lookup!$A$2:$D$10014,4,FALSE))</f>
        <v>Darkwood Plank</v>
      </c>
      <c r="F92" s="3">
        <f>IF(ISBLANK($D92),"",IF($D92="Bar",VALUE(LEFT($C92,(FIND(" ",$C92,1)-1))),VLOOKUP("Units - "&amp;$D92&amp;" "&amp;B92,Lookup!$A$2:$D$10014,4,FALSE)))</f>
        <v>6</v>
      </c>
      <c r="G92" s="4" t="str">
        <f>IF($D92=G$4,$F92*IF($B92="Common",7,1)*IF($B92="Uncommon",2,1)/40/VLOOKUP("Units Per - "&amp;$D92,Lookup!$A$2:$D$10014,4,FALSE),"")</f>
        <v/>
      </c>
      <c r="H92" s="4" t="str">
        <f>IF($D92=H$4,$F92*IF($B92="Common",7,1)*IF($B92="Uncommon",2,1)/40/VLOOKUP("Units Per - "&amp;$D92,Lookup!$A$2:$D$10014,4,FALSE),"")</f>
        <v/>
      </c>
      <c r="I92" s="4" t="str">
        <f>IF($D92=I$4,$F92*IF($B92="Common",7,1)*IF($B92="Uncommon",2,1)/40/VLOOKUP("Units Per - "&amp;$D92,Lookup!$A$2:$D$10014,4,FALSE),"")</f>
        <v/>
      </c>
      <c r="J92" s="4">
        <f>IF($D92=J$4,$F92*IF($B92="Common",7,1)*IF($B92="Uncommon",2,1)/40/VLOOKUP("Units Per - "&amp;$D92,Lookup!$A$2:$D$10014,4,FALSE),"")</f>
        <v>6.0000000000000001E-3</v>
      </c>
      <c r="K92" s="4" t="str">
        <f>IF($D92=K$4,$F92*IF($B92="Common",7,1)*IF($B92="Uncommon",2,1)/40/VLOOKUP("Units Per - "&amp;$D92,Lookup!$A$2:$D$10014,4,FALSE),"")</f>
        <v/>
      </c>
      <c r="L92" s="4" t="str">
        <f>IF($D92=L$4,$F92*IF($B92="Common",7,1)*IF($B92="Uncommon",2,1)/40/VLOOKUP("Units Per - "&amp;$D92,Lookup!$A$2:$D$10014,4,FALSE),"")</f>
        <v/>
      </c>
      <c r="M92" s="4" t="str">
        <f>IF($D92=M$4,$F92*IF($B92="Common",7,1)*IF($B92="Uncommon",2,1)/40/VLOOKUP("Units Per - "&amp;$D92,Lookup!$A$2:$D$10014,4,FALSE),"")</f>
        <v/>
      </c>
      <c r="N92" s="4" t="str">
        <f>IF($D92=N$4,$F92*IF($B92="Common",7,1)*IF($B92="Uncommon",2,1)/40/VLOOKUP("Units Per - "&amp;$D92,Lookup!$A$2:$D$10014,4,FALSE),"")</f>
        <v/>
      </c>
      <c r="O92" s="4" t="str">
        <f>IF($D92=O$4,$F92*IF($B92="Common",7,1)*IF($B92="Uncommon",2,1)/40/VLOOKUP("Units Per - "&amp;$D92,Lookup!$A$2:$D$10014,4,FALSE),"")</f>
        <v/>
      </c>
      <c r="P92" s="4" t="str">
        <f>IF($D92=P$4,$F92*IF($B92="Common",7,1)*IF($B92="Uncommon",2,1)/40/VLOOKUP("Units Per - "&amp;$D92,Lookup!$A$2:$D$10014,4,FALSE),"")</f>
        <v/>
      </c>
      <c r="Q92" s="4" t="str">
        <f>IF($D92=Q$4,$F92*IF($B92="Common",7,1)*IF($B92="Uncommon",2,1)/40/VLOOKUP("Units Per - "&amp;$D92,Lookup!$A$2:$D$10014,4,FALSE),"")</f>
        <v/>
      </c>
      <c r="R92" s="4" t="str">
        <f>IF($D92=R$4,$F92*IF($B92="Common",7,1)*IF($B92="Uncommon",2,1)/40/VLOOKUP("Units Per - "&amp;$D92,Lookup!$A$2:$D$10014,4,FALSE),"")</f>
        <v/>
      </c>
    </row>
    <row r="93" spans="1:18" x14ac:dyDescent="0.25">
      <c r="A93">
        <v>2021</v>
      </c>
      <c r="B93" t="s">
        <v>34</v>
      </c>
      <c r="C93" t="s">
        <v>177</v>
      </c>
      <c r="D93" t="s">
        <v>27</v>
      </c>
      <c r="E93" t="str">
        <f>IF(ISBLANK($D93),"",VLOOKUP("TG Abbrev - "&amp;$D93,Lookup!$A$2:$D$10014,4,FALSE))</f>
        <v>Philosopher's Stone</v>
      </c>
      <c r="F93" s="3">
        <f>IF(ISBLANK($D93),"",IF($D93="Bar",VALUE(LEFT($C93,(FIND(" ",$C93,1)-1))),VLOOKUP("Units - "&amp;$D93&amp;" "&amp;B93,Lookup!$A$2:$D$10014,4,FALSE)))</f>
        <v>6</v>
      </c>
      <c r="G93" s="4" t="str">
        <f>IF($D93=G$4,$F93*IF($B93="Common",7,1)*IF($B93="Uncommon",2,1)/40/VLOOKUP("Units Per - "&amp;$D93,Lookup!$A$2:$D$10014,4,FALSE),"")</f>
        <v/>
      </c>
      <c r="H93" s="4" t="str">
        <f>IF($D93=H$4,$F93*IF($B93="Common",7,1)*IF($B93="Uncommon",2,1)/40/VLOOKUP("Units Per - "&amp;$D93,Lookup!$A$2:$D$10014,4,FALSE),"")</f>
        <v/>
      </c>
      <c r="I93" s="4" t="str">
        <f>IF($D93=I$4,$F93*IF($B93="Common",7,1)*IF($B93="Uncommon",2,1)/40/VLOOKUP("Units Per - "&amp;$D93,Lookup!$A$2:$D$10014,4,FALSE),"")</f>
        <v/>
      </c>
      <c r="J93" s="4" t="str">
        <f>IF($D93=J$4,$F93*IF($B93="Common",7,1)*IF($B93="Uncommon",2,1)/40/VLOOKUP("Units Per - "&amp;$D93,Lookup!$A$2:$D$10014,4,FALSE),"")</f>
        <v/>
      </c>
      <c r="K93" s="4" t="str">
        <f>IF($D93=K$4,$F93*IF($B93="Common",7,1)*IF($B93="Uncommon",2,1)/40/VLOOKUP("Units Per - "&amp;$D93,Lookup!$A$2:$D$10014,4,FALSE),"")</f>
        <v/>
      </c>
      <c r="L93" s="4" t="str">
        <f>IF($D93=L$4,$F93*IF($B93="Common",7,1)*IF($B93="Uncommon",2,1)/40/VLOOKUP("Units Per - "&amp;$D93,Lookup!$A$2:$D$10014,4,FALSE),"")</f>
        <v/>
      </c>
      <c r="M93" s="4" t="str">
        <f>IF($D93=M$4,$F93*IF($B93="Common",7,1)*IF($B93="Uncommon",2,1)/40/VLOOKUP("Units Per - "&amp;$D93,Lookup!$A$2:$D$10014,4,FALSE),"")</f>
        <v/>
      </c>
      <c r="N93" s="4" t="str">
        <f>IF($D93=N$4,$F93*IF($B93="Common",7,1)*IF($B93="Uncommon",2,1)/40/VLOOKUP("Units Per - "&amp;$D93,Lookup!$A$2:$D$10014,4,FALSE),"")</f>
        <v/>
      </c>
      <c r="O93" s="4" t="str">
        <f>IF($D93=O$4,$F93*IF($B93="Common",7,1)*IF($B93="Uncommon",2,1)/40/VLOOKUP("Units Per - "&amp;$D93,Lookup!$A$2:$D$10014,4,FALSE),"")</f>
        <v/>
      </c>
      <c r="P93" s="4" t="str">
        <f>IF($D93=P$4,$F93*IF($B93="Common",7,1)*IF($B93="Uncommon",2,1)/40/VLOOKUP("Units Per - "&amp;$D93,Lookup!$A$2:$D$10014,4,FALSE),"")</f>
        <v/>
      </c>
      <c r="Q93" s="4">
        <f>IF($D93=Q$4,$F93*IF($B93="Common",7,1)*IF($B93="Uncommon",2,1)/40/VLOOKUP("Units Per - "&amp;$D93,Lookup!$A$2:$D$10014,4,FALSE),"")</f>
        <v>6.0000000000000001E-3</v>
      </c>
      <c r="R93" s="4" t="str">
        <f>IF($D93=R$4,$F93*IF($B93="Common",7,1)*IF($B93="Uncommon",2,1)/40/VLOOKUP("Units Per - "&amp;$D93,Lookup!$A$2:$D$10014,4,FALSE),"")</f>
        <v/>
      </c>
    </row>
    <row r="94" spans="1:18" x14ac:dyDescent="0.25">
      <c r="A94">
        <v>2021</v>
      </c>
      <c r="B94" t="s">
        <v>34</v>
      </c>
      <c r="C94" t="s">
        <v>178</v>
      </c>
      <c r="D94" t="s">
        <v>27</v>
      </c>
      <c r="E94" t="str">
        <f>IF(ISBLANK($D94),"",VLOOKUP("TG Abbrev - "&amp;$D94,Lookup!$A$2:$D$10014,4,FALSE))</f>
        <v>Philosopher's Stone</v>
      </c>
      <c r="F94" s="3">
        <f>IF(ISBLANK($D94),"",IF($D94="Bar",VALUE(LEFT($C94,(FIND(" ",$C94,1)-1))),VLOOKUP("Units - "&amp;$D94&amp;" "&amp;B94,Lookup!$A$2:$D$10014,4,FALSE)))</f>
        <v>6</v>
      </c>
      <c r="G94" s="4" t="str">
        <f>IF($D94=G$4,$F94*IF($B94="Common",7,1)*IF($B94="Uncommon",2,1)/40/VLOOKUP("Units Per - "&amp;$D94,Lookup!$A$2:$D$10014,4,FALSE),"")</f>
        <v/>
      </c>
      <c r="H94" s="4" t="str">
        <f>IF($D94=H$4,$F94*IF($B94="Common",7,1)*IF($B94="Uncommon",2,1)/40/VLOOKUP("Units Per - "&amp;$D94,Lookup!$A$2:$D$10014,4,FALSE),"")</f>
        <v/>
      </c>
      <c r="I94" s="4" t="str">
        <f>IF($D94=I$4,$F94*IF($B94="Common",7,1)*IF($B94="Uncommon",2,1)/40/VLOOKUP("Units Per - "&amp;$D94,Lookup!$A$2:$D$10014,4,FALSE),"")</f>
        <v/>
      </c>
      <c r="J94" s="4" t="str">
        <f>IF($D94=J$4,$F94*IF($B94="Common",7,1)*IF($B94="Uncommon",2,1)/40/VLOOKUP("Units Per - "&amp;$D94,Lookup!$A$2:$D$10014,4,FALSE),"")</f>
        <v/>
      </c>
      <c r="K94" s="4" t="str">
        <f>IF($D94=K$4,$F94*IF($B94="Common",7,1)*IF($B94="Uncommon",2,1)/40/VLOOKUP("Units Per - "&amp;$D94,Lookup!$A$2:$D$10014,4,FALSE),"")</f>
        <v/>
      </c>
      <c r="L94" s="4" t="str">
        <f>IF($D94=L$4,$F94*IF($B94="Common",7,1)*IF($B94="Uncommon",2,1)/40/VLOOKUP("Units Per - "&amp;$D94,Lookup!$A$2:$D$10014,4,FALSE),"")</f>
        <v/>
      </c>
      <c r="M94" s="4" t="str">
        <f>IF($D94=M$4,$F94*IF($B94="Common",7,1)*IF($B94="Uncommon",2,1)/40/VLOOKUP("Units Per - "&amp;$D94,Lookup!$A$2:$D$10014,4,FALSE),"")</f>
        <v/>
      </c>
      <c r="N94" s="4" t="str">
        <f>IF($D94=N$4,$F94*IF($B94="Common",7,1)*IF($B94="Uncommon",2,1)/40/VLOOKUP("Units Per - "&amp;$D94,Lookup!$A$2:$D$10014,4,FALSE),"")</f>
        <v/>
      </c>
      <c r="O94" s="4" t="str">
        <f>IF($D94=O$4,$F94*IF($B94="Common",7,1)*IF($B94="Uncommon",2,1)/40/VLOOKUP("Units Per - "&amp;$D94,Lookup!$A$2:$D$10014,4,FALSE),"")</f>
        <v/>
      </c>
      <c r="P94" s="4" t="str">
        <f>IF($D94=P$4,$F94*IF($B94="Common",7,1)*IF($B94="Uncommon",2,1)/40/VLOOKUP("Units Per - "&amp;$D94,Lookup!$A$2:$D$10014,4,FALSE),"")</f>
        <v/>
      </c>
      <c r="Q94" s="4">
        <f>IF($D94=Q$4,$F94*IF($B94="Common",7,1)*IF($B94="Uncommon",2,1)/40/VLOOKUP("Units Per - "&amp;$D94,Lookup!$A$2:$D$10014,4,FALSE),"")</f>
        <v>6.0000000000000001E-3</v>
      </c>
      <c r="R94" s="4" t="str">
        <f>IF($D94=R$4,$F94*IF($B94="Common",7,1)*IF($B94="Uncommon",2,1)/40/VLOOKUP("Units Per - "&amp;$D94,Lookup!$A$2:$D$10014,4,FALSE),"")</f>
        <v/>
      </c>
    </row>
    <row r="95" spans="1:18" x14ac:dyDescent="0.25">
      <c r="A95">
        <v>2021</v>
      </c>
      <c r="B95" t="s">
        <v>34</v>
      </c>
      <c r="C95" t="s">
        <v>179</v>
      </c>
      <c r="D95" t="s">
        <v>27</v>
      </c>
      <c r="E95" t="str">
        <f>IF(ISBLANK($D95),"",VLOOKUP("TG Abbrev - "&amp;$D95,Lookup!$A$2:$D$10014,4,FALSE))</f>
        <v>Philosopher's Stone</v>
      </c>
      <c r="F95" s="3">
        <f>IF(ISBLANK($D95),"",IF($D95="Bar",VALUE(LEFT($C95,(FIND(" ",$C95,1)-1))),VLOOKUP("Units - "&amp;$D95&amp;" "&amp;B95,Lookup!$A$2:$D$10014,4,FALSE)))</f>
        <v>6</v>
      </c>
      <c r="G95" s="4" t="str">
        <f>IF($D95=G$4,$F95*IF($B95="Common",7,1)*IF($B95="Uncommon",2,1)/40/VLOOKUP("Units Per - "&amp;$D95,Lookup!$A$2:$D$10014,4,FALSE),"")</f>
        <v/>
      </c>
      <c r="H95" s="4" t="str">
        <f>IF($D95=H$4,$F95*IF($B95="Common",7,1)*IF($B95="Uncommon",2,1)/40/VLOOKUP("Units Per - "&amp;$D95,Lookup!$A$2:$D$10014,4,FALSE),"")</f>
        <v/>
      </c>
      <c r="I95" s="4" t="str">
        <f>IF($D95=I$4,$F95*IF($B95="Common",7,1)*IF($B95="Uncommon",2,1)/40/VLOOKUP("Units Per - "&amp;$D95,Lookup!$A$2:$D$10014,4,FALSE),"")</f>
        <v/>
      </c>
      <c r="J95" s="4" t="str">
        <f>IF($D95=J$4,$F95*IF($B95="Common",7,1)*IF($B95="Uncommon",2,1)/40/VLOOKUP("Units Per - "&amp;$D95,Lookup!$A$2:$D$10014,4,FALSE),"")</f>
        <v/>
      </c>
      <c r="K95" s="4" t="str">
        <f>IF($D95=K$4,$F95*IF($B95="Common",7,1)*IF($B95="Uncommon",2,1)/40/VLOOKUP("Units Per - "&amp;$D95,Lookup!$A$2:$D$10014,4,FALSE),"")</f>
        <v/>
      </c>
      <c r="L95" s="4" t="str">
        <f>IF($D95=L$4,$F95*IF($B95="Common",7,1)*IF($B95="Uncommon",2,1)/40/VLOOKUP("Units Per - "&amp;$D95,Lookup!$A$2:$D$10014,4,FALSE),"")</f>
        <v/>
      </c>
      <c r="M95" s="4" t="str">
        <f>IF($D95=M$4,$F95*IF($B95="Common",7,1)*IF($B95="Uncommon",2,1)/40/VLOOKUP("Units Per - "&amp;$D95,Lookup!$A$2:$D$10014,4,FALSE),"")</f>
        <v/>
      </c>
      <c r="N95" s="4" t="str">
        <f>IF($D95=N$4,$F95*IF($B95="Common",7,1)*IF($B95="Uncommon",2,1)/40/VLOOKUP("Units Per - "&amp;$D95,Lookup!$A$2:$D$10014,4,FALSE),"")</f>
        <v/>
      </c>
      <c r="O95" s="4" t="str">
        <f>IF($D95=O$4,$F95*IF($B95="Common",7,1)*IF($B95="Uncommon",2,1)/40/VLOOKUP("Units Per - "&amp;$D95,Lookup!$A$2:$D$10014,4,FALSE),"")</f>
        <v/>
      </c>
      <c r="P95" s="4" t="str">
        <f>IF($D95=P$4,$F95*IF($B95="Common",7,1)*IF($B95="Uncommon",2,1)/40/VLOOKUP("Units Per - "&amp;$D95,Lookup!$A$2:$D$10014,4,FALSE),"")</f>
        <v/>
      </c>
      <c r="Q95" s="4">
        <f>IF($D95=Q$4,$F95*IF($B95="Common",7,1)*IF($B95="Uncommon",2,1)/40/VLOOKUP("Units Per - "&amp;$D95,Lookup!$A$2:$D$10014,4,FALSE),"")</f>
        <v>6.0000000000000001E-3</v>
      </c>
      <c r="R95" s="4" t="str">
        <f>IF($D95=R$4,$F95*IF($B95="Common",7,1)*IF($B95="Uncommon",2,1)/40/VLOOKUP("Units Per - "&amp;$D95,Lookup!$A$2:$D$10014,4,FALSE),"")</f>
        <v/>
      </c>
    </row>
    <row r="96" spans="1:18" x14ac:dyDescent="0.25">
      <c r="A96">
        <v>2021</v>
      </c>
      <c r="B96" t="s">
        <v>34</v>
      </c>
      <c r="C96" t="s">
        <v>180</v>
      </c>
      <c r="D96" t="s">
        <v>25</v>
      </c>
      <c r="E96" t="str">
        <f>IF(ISBLANK($D96),"",VLOOKUP("TG Abbrev - "&amp;$D96,Lookup!$A$2:$D$10014,4,FALSE))</f>
        <v>Mystic Silk</v>
      </c>
      <c r="F96" s="3">
        <f>IF(ISBLANK($D96),"",IF($D96="Bar",VALUE(LEFT($C96,(FIND(" ",$C96,1)-1))),VLOOKUP("Units - "&amp;$D96&amp;" "&amp;B96,Lookup!$A$2:$D$10014,4,FALSE)))</f>
        <v>6</v>
      </c>
      <c r="G96" s="4" t="str">
        <f>IF($D96=G$4,$F96*IF($B96="Common",7,1)*IF($B96="Uncommon",2,1)/40/VLOOKUP("Units Per - "&amp;$D96,Lookup!$A$2:$D$10014,4,FALSE),"")</f>
        <v/>
      </c>
      <c r="H96" s="4" t="str">
        <f>IF($D96=H$4,$F96*IF($B96="Common",7,1)*IF($B96="Uncommon",2,1)/40/VLOOKUP("Units Per - "&amp;$D96,Lookup!$A$2:$D$10014,4,FALSE),"")</f>
        <v/>
      </c>
      <c r="I96" s="4" t="str">
        <f>IF($D96=I$4,$F96*IF($B96="Common",7,1)*IF($B96="Uncommon",2,1)/40/VLOOKUP("Units Per - "&amp;$D96,Lookup!$A$2:$D$10014,4,FALSE),"")</f>
        <v/>
      </c>
      <c r="J96" s="4" t="str">
        <f>IF($D96=J$4,$F96*IF($B96="Common",7,1)*IF($B96="Uncommon",2,1)/40/VLOOKUP("Units Per - "&amp;$D96,Lookup!$A$2:$D$10014,4,FALSE),"")</f>
        <v/>
      </c>
      <c r="K96" s="4" t="str">
        <f>IF($D96=K$4,$F96*IF($B96="Common",7,1)*IF($B96="Uncommon",2,1)/40/VLOOKUP("Units Per - "&amp;$D96,Lookup!$A$2:$D$10014,4,FALSE),"")</f>
        <v/>
      </c>
      <c r="L96" s="4" t="str">
        <f>IF($D96=L$4,$F96*IF($B96="Common",7,1)*IF($B96="Uncommon",2,1)/40/VLOOKUP("Units Per - "&amp;$D96,Lookup!$A$2:$D$10014,4,FALSE),"")</f>
        <v/>
      </c>
      <c r="M96" s="4" t="str">
        <f>IF($D96=M$4,$F96*IF($B96="Common",7,1)*IF($B96="Uncommon",2,1)/40/VLOOKUP("Units Per - "&amp;$D96,Lookup!$A$2:$D$10014,4,FALSE),"")</f>
        <v/>
      </c>
      <c r="N96" s="4" t="str">
        <f>IF($D96=N$4,$F96*IF($B96="Common",7,1)*IF($B96="Uncommon",2,1)/40/VLOOKUP("Units Per - "&amp;$D96,Lookup!$A$2:$D$10014,4,FALSE),"")</f>
        <v/>
      </c>
      <c r="O96" s="4">
        <f>IF($D96=O$4,$F96*IF($B96="Common",7,1)*IF($B96="Uncommon",2,1)/40/VLOOKUP("Units Per - "&amp;$D96,Lookup!$A$2:$D$10014,4,FALSE),"")</f>
        <v>6.0000000000000001E-3</v>
      </c>
      <c r="P96" s="4" t="str">
        <f>IF($D96=P$4,$F96*IF($B96="Common",7,1)*IF($B96="Uncommon",2,1)/40/VLOOKUP("Units Per - "&amp;$D96,Lookup!$A$2:$D$10014,4,FALSE),"")</f>
        <v/>
      </c>
      <c r="Q96" s="4" t="str">
        <f>IF($D96=Q$4,$F96*IF($B96="Common",7,1)*IF($B96="Uncommon",2,1)/40/VLOOKUP("Units Per - "&amp;$D96,Lookup!$A$2:$D$10014,4,FALSE),"")</f>
        <v/>
      </c>
      <c r="R96" s="4" t="str">
        <f>IF($D96=R$4,$F96*IF($B96="Common",7,1)*IF($B96="Uncommon",2,1)/40/VLOOKUP("Units Per - "&amp;$D96,Lookup!$A$2:$D$10014,4,FALSE),"")</f>
        <v/>
      </c>
    </row>
    <row r="97" spans="1:18" x14ac:dyDescent="0.25">
      <c r="A97">
        <v>2021</v>
      </c>
      <c r="B97" t="s">
        <v>34</v>
      </c>
      <c r="C97" t="s">
        <v>181</v>
      </c>
      <c r="D97" t="s">
        <v>7</v>
      </c>
      <c r="E97" t="str">
        <f>IF(ISBLANK($D97),"",VLOOKUP("TG Abbrev - "&amp;$D97,Lookup!$A$2:$D$10014,4,FALSE))</f>
        <v>Darkwood Plank</v>
      </c>
      <c r="F97" s="3">
        <f>IF(ISBLANK($D97),"",IF($D97="Bar",VALUE(LEFT($C97,(FIND(" ",$C97,1)-1))),VLOOKUP("Units - "&amp;$D97&amp;" "&amp;B97,Lookup!$A$2:$D$10014,4,FALSE)))</f>
        <v>6</v>
      </c>
      <c r="G97" s="4" t="str">
        <f>IF($D97=G$4,$F97*IF($B97="Common",7,1)*IF($B97="Uncommon",2,1)/40/VLOOKUP("Units Per - "&amp;$D97,Lookup!$A$2:$D$10014,4,FALSE),"")</f>
        <v/>
      </c>
      <c r="H97" s="4" t="str">
        <f>IF($D97=H$4,$F97*IF($B97="Common",7,1)*IF($B97="Uncommon",2,1)/40/VLOOKUP("Units Per - "&amp;$D97,Lookup!$A$2:$D$10014,4,FALSE),"")</f>
        <v/>
      </c>
      <c r="I97" s="4" t="str">
        <f>IF($D97=I$4,$F97*IF($B97="Common",7,1)*IF($B97="Uncommon",2,1)/40/VLOOKUP("Units Per - "&amp;$D97,Lookup!$A$2:$D$10014,4,FALSE),"")</f>
        <v/>
      </c>
      <c r="J97" s="4">
        <f>IF($D97=J$4,$F97*IF($B97="Common",7,1)*IF($B97="Uncommon",2,1)/40/VLOOKUP("Units Per - "&amp;$D97,Lookup!$A$2:$D$10014,4,FALSE),"")</f>
        <v>6.0000000000000001E-3</v>
      </c>
      <c r="K97" s="4" t="str">
        <f>IF($D97=K$4,$F97*IF($B97="Common",7,1)*IF($B97="Uncommon",2,1)/40/VLOOKUP("Units Per - "&amp;$D97,Lookup!$A$2:$D$10014,4,FALSE),"")</f>
        <v/>
      </c>
      <c r="L97" s="4" t="str">
        <f>IF($D97=L$4,$F97*IF($B97="Common",7,1)*IF($B97="Uncommon",2,1)/40/VLOOKUP("Units Per - "&amp;$D97,Lookup!$A$2:$D$10014,4,FALSE),"")</f>
        <v/>
      </c>
      <c r="M97" s="4" t="str">
        <f>IF($D97=M$4,$F97*IF($B97="Common",7,1)*IF($B97="Uncommon",2,1)/40/VLOOKUP("Units Per - "&amp;$D97,Lookup!$A$2:$D$10014,4,FALSE),"")</f>
        <v/>
      </c>
      <c r="N97" s="4" t="str">
        <f>IF($D97=N$4,$F97*IF($B97="Common",7,1)*IF($B97="Uncommon",2,1)/40/VLOOKUP("Units Per - "&amp;$D97,Lookup!$A$2:$D$10014,4,FALSE),"")</f>
        <v/>
      </c>
      <c r="O97" s="4" t="str">
        <f>IF($D97=O$4,$F97*IF($B97="Common",7,1)*IF($B97="Uncommon",2,1)/40/VLOOKUP("Units Per - "&amp;$D97,Lookup!$A$2:$D$10014,4,FALSE),"")</f>
        <v/>
      </c>
      <c r="P97" s="4" t="str">
        <f>IF($D97=P$4,$F97*IF($B97="Common",7,1)*IF($B97="Uncommon",2,1)/40/VLOOKUP("Units Per - "&amp;$D97,Lookup!$A$2:$D$10014,4,FALSE),"")</f>
        <v/>
      </c>
      <c r="Q97" s="4" t="str">
        <f>IF($D97=Q$4,$F97*IF($B97="Common",7,1)*IF($B97="Uncommon",2,1)/40/VLOOKUP("Units Per - "&amp;$D97,Lookup!$A$2:$D$10014,4,FALSE),"")</f>
        <v/>
      </c>
      <c r="R97" s="4" t="str">
        <f>IF($D97=R$4,$F97*IF($B97="Common",7,1)*IF($B97="Uncommon",2,1)/40/VLOOKUP("Units Per - "&amp;$D97,Lookup!$A$2:$D$10014,4,FALSE),"")</f>
        <v/>
      </c>
    </row>
    <row r="98" spans="1:18" x14ac:dyDescent="0.25">
      <c r="A98">
        <v>2021</v>
      </c>
      <c r="B98" t="s">
        <v>34</v>
      </c>
      <c r="C98" t="s">
        <v>182</v>
      </c>
      <c r="D98" t="s">
        <v>25</v>
      </c>
      <c r="E98" t="str">
        <f>IF(ISBLANK($D98),"",VLOOKUP("TG Abbrev - "&amp;$D98,Lookup!$A$2:$D$10014,4,FALSE))</f>
        <v>Mystic Silk</v>
      </c>
      <c r="F98" s="3">
        <f>IF(ISBLANK($D98),"",IF($D98="Bar",VALUE(LEFT($C98,(FIND(" ",$C98,1)-1))),VLOOKUP("Units - "&amp;$D98&amp;" "&amp;B98,Lookup!$A$2:$D$10014,4,FALSE)))</f>
        <v>6</v>
      </c>
      <c r="G98" s="4" t="str">
        <f>IF($D98=G$4,$F98*IF($B98="Common",7,1)*IF($B98="Uncommon",2,1)/40/VLOOKUP("Units Per - "&amp;$D98,Lookup!$A$2:$D$10014,4,FALSE),"")</f>
        <v/>
      </c>
      <c r="H98" s="4" t="str">
        <f>IF($D98=H$4,$F98*IF($B98="Common",7,1)*IF($B98="Uncommon",2,1)/40/VLOOKUP("Units Per - "&amp;$D98,Lookup!$A$2:$D$10014,4,FALSE),"")</f>
        <v/>
      </c>
      <c r="I98" s="4" t="str">
        <f>IF($D98=I$4,$F98*IF($B98="Common",7,1)*IF($B98="Uncommon",2,1)/40/VLOOKUP("Units Per - "&amp;$D98,Lookup!$A$2:$D$10014,4,FALSE),"")</f>
        <v/>
      </c>
      <c r="J98" s="4" t="str">
        <f>IF($D98=J$4,$F98*IF($B98="Common",7,1)*IF($B98="Uncommon",2,1)/40/VLOOKUP("Units Per - "&amp;$D98,Lookup!$A$2:$D$10014,4,FALSE),"")</f>
        <v/>
      </c>
      <c r="K98" s="4" t="str">
        <f>IF($D98=K$4,$F98*IF($B98="Common",7,1)*IF($B98="Uncommon",2,1)/40/VLOOKUP("Units Per - "&amp;$D98,Lookup!$A$2:$D$10014,4,FALSE),"")</f>
        <v/>
      </c>
      <c r="L98" s="4" t="str">
        <f>IF($D98=L$4,$F98*IF($B98="Common",7,1)*IF($B98="Uncommon",2,1)/40/VLOOKUP("Units Per - "&amp;$D98,Lookup!$A$2:$D$10014,4,FALSE),"")</f>
        <v/>
      </c>
      <c r="M98" s="4" t="str">
        <f>IF($D98=M$4,$F98*IF($B98="Common",7,1)*IF($B98="Uncommon",2,1)/40/VLOOKUP("Units Per - "&amp;$D98,Lookup!$A$2:$D$10014,4,FALSE),"")</f>
        <v/>
      </c>
      <c r="N98" s="4" t="str">
        <f>IF($D98=N$4,$F98*IF($B98="Common",7,1)*IF($B98="Uncommon",2,1)/40/VLOOKUP("Units Per - "&amp;$D98,Lookup!$A$2:$D$10014,4,FALSE),"")</f>
        <v/>
      </c>
      <c r="O98" s="4">
        <f>IF($D98=O$4,$F98*IF($B98="Common",7,1)*IF($B98="Uncommon",2,1)/40/VLOOKUP("Units Per - "&amp;$D98,Lookup!$A$2:$D$10014,4,FALSE),"")</f>
        <v>6.0000000000000001E-3</v>
      </c>
      <c r="P98" s="4" t="str">
        <f>IF($D98=P$4,$F98*IF($B98="Common",7,1)*IF($B98="Uncommon",2,1)/40/VLOOKUP("Units Per - "&amp;$D98,Lookup!$A$2:$D$10014,4,FALSE),"")</f>
        <v/>
      </c>
      <c r="Q98" s="4" t="str">
        <f>IF($D98=Q$4,$F98*IF($B98="Common",7,1)*IF($B98="Uncommon",2,1)/40/VLOOKUP("Units Per - "&amp;$D98,Lookup!$A$2:$D$10014,4,FALSE),"")</f>
        <v/>
      </c>
      <c r="R98" s="4" t="str">
        <f>IF($D98=R$4,$F98*IF($B98="Common",7,1)*IF($B98="Uncommon",2,1)/40/VLOOKUP("Units Per - "&amp;$D98,Lookup!$A$2:$D$10014,4,FALSE),"")</f>
        <v/>
      </c>
    </row>
    <row r="99" spans="1:18" x14ac:dyDescent="0.25">
      <c r="A99">
        <v>2021</v>
      </c>
      <c r="B99" t="s">
        <v>34</v>
      </c>
      <c r="C99" t="s">
        <v>183</v>
      </c>
      <c r="D99" t="s">
        <v>27</v>
      </c>
      <c r="E99" t="str">
        <f>IF(ISBLANK($D99),"",VLOOKUP("TG Abbrev - "&amp;$D99,Lookup!$A$2:$D$10014,4,FALSE))</f>
        <v>Philosopher's Stone</v>
      </c>
      <c r="F99" s="3">
        <f>IF(ISBLANK($D99),"",IF($D99="Bar",VALUE(LEFT($C99,(FIND(" ",$C99,1)-1))),VLOOKUP("Units - "&amp;$D99&amp;" "&amp;B99,Lookup!$A$2:$D$10014,4,FALSE)))</f>
        <v>6</v>
      </c>
      <c r="G99" s="4" t="str">
        <f>IF($D99=G$4,$F99*IF($B99="Common",7,1)*IF($B99="Uncommon",2,1)/40/VLOOKUP("Units Per - "&amp;$D99,Lookup!$A$2:$D$10014,4,FALSE),"")</f>
        <v/>
      </c>
      <c r="H99" s="4" t="str">
        <f>IF($D99=H$4,$F99*IF($B99="Common",7,1)*IF($B99="Uncommon",2,1)/40/VLOOKUP("Units Per - "&amp;$D99,Lookup!$A$2:$D$10014,4,FALSE),"")</f>
        <v/>
      </c>
      <c r="I99" s="4" t="str">
        <f>IF($D99=I$4,$F99*IF($B99="Common",7,1)*IF($B99="Uncommon",2,1)/40/VLOOKUP("Units Per - "&amp;$D99,Lookup!$A$2:$D$10014,4,FALSE),"")</f>
        <v/>
      </c>
      <c r="J99" s="4" t="str">
        <f>IF($D99=J$4,$F99*IF($B99="Common",7,1)*IF($B99="Uncommon",2,1)/40/VLOOKUP("Units Per - "&amp;$D99,Lookup!$A$2:$D$10014,4,FALSE),"")</f>
        <v/>
      </c>
      <c r="K99" s="4" t="str">
        <f>IF($D99=K$4,$F99*IF($B99="Common",7,1)*IF($B99="Uncommon",2,1)/40/VLOOKUP("Units Per - "&amp;$D99,Lookup!$A$2:$D$10014,4,FALSE),"")</f>
        <v/>
      </c>
      <c r="L99" s="4" t="str">
        <f>IF($D99=L$4,$F99*IF($B99="Common",7,1)*IF($B99="Uncommon",2,1)/40/VLOOKUP("Units Per - "&amp;$D99,Lookup!$A$2:$D$10014,4,FALSE),"")</f>
        <v/>
      </c>
      <c r="M99" s="4" t="str">
        <f>IF($D99=M$4,$F99*IF($B99="Common",7,1)*IF($B99="Uncommon",2,1)/40/VLOOKUP("Units Per - "&amp;$D99,Lookup!$A$2:$D$10014,4,FALSE),"")</f>
        <v/>
      </c>
      <c r="N99" s="4" t="str">
        <f>IF($D99=N$4,$F99*IF($B99="Common",7,1)*IF($B99="Uncommon",2,1)/40/VLOOKUP("Units Per - "&amp;$D99,Lookup!$A$2:$D$10014,4,FALSE),"")</f>
        <v/>
      </c>
      <c r="O99" s="4" t="str">
        <f>IF($D99=O$4,$F99*IF($B99="Common",7,1)*IF($B99="Uncommon",2,1)/40/VLOOKUP("Units Per - "&amp;$D99,Lookup!$A$2:$D$10014,4,FALSE),"")</f>
        <v/>
      </c>
      <c r="P99" s="4" t="str">
        <f>IF($D99=P$4,$F99*IF($B99="Common",7,1)*IF($B99="Uncommon",2,1)/40/VLOOKUP("Units Per - "&amp;$D99,Lookup!$A$2:$D$10014,4,FALSE),"")</f>
        <v/>
      </c>
      <c r="Q99" s="4">
        <f>IF($D99=Q$4,$F99*IF($B99="Common",7,1)*IF($B99="Uncommon",2,1)/40/VLOOKUP("Units Per - "&amp;$D99,Lookup!$A$2:$D$10014,4,FALSE),"")</f>
        <v>6.0000000000000001E-3</v>
      </c>
      <c r="R99" s="4" t="str">
        <f>IF($D99=R$4,$F99*IF($B99="Common",7,1)*IF($B99="Uncommon",2,1)/40/VLOOKUP("Units Per - "&amp;$D99,Lookup!$A$2:$D$10014,4,FALSE),"")</f>
        <v/>
      </c>
    </row>
    <row r="100" spans="1:18" x14ac:dyDescent="0.25">
      <c r="A100">
        <v>2021</v>
      </c>
      <c r="B100" t="s">
        <v>34</v>
      </c>
      <c r="C100" t="s">
        <v>184</v>
      </c>
      <c r="D100" t="s">
        <v>25</v>
      </c>
      <c r="E100" t="str">
        <f>IF(ISBLANK($D100),"",VLOOKUP("TG Abbrev - "&amp;$D100,Lookup!$A$2:$D$10014,4,FALSE))</f>
        <v>Mystic Silk</v>
      </c>
      <c r="F100" s="3">
        <f>IF(ISBLANK($D100),"",IF($D100="Bar",VALUE(LEFT($C100,(FIND(" ",$C100,1)-1))),VLOOKUP("Units - "&amp;$D100&amp;" "&amp;B100,Lookup!$A$2:$D$10014,4,FALSE)))</f>
        <v>6</v>
      </c>
      <c r="G100" s="4" t="str">
        <f>IF($D100=G$4,$F100*IF($B100="Common",7,1)*IF($B100="Uncommon",2,1)/40/VLOOKUP("Units Per - "&amp;$D100,Lookup!$A$2:$D$10014,4,FALSE),"")</f>
        <v/>
      </c>
      <c r="H100" s="4" t="str">
        <f>IF($D100=H$4,$F100*IF($B100="Common",7,1)*IF($B100="Uncommon",2,1)/40/VLOOKUP("Units Per - "&amp;$D100,Lookup!$A$2:$D$10014,4,FALSE),"")</f>
        <v/>
      </c>
      <c r="I100" s="4" t="str">
        <f>IF($D100=I$4,$F100*IF($B100="Common",7,1)*IF($B100="Uncommon",2,1)/40/VLOOKUP("Units Per - "&amp;$D100,Lookup!$A$2:$D$10014,4,FALSE),"")</f>
        <v/>
      </c>
      <c r="J100" s="4" t="str">
        <f>IF($D100=J$4,$F100*IF($B100="Common",7,1)*IF($B100="Uncommon",2,1)/40/VLOOKUP("Units Per - "&amp;$D100,Lookup!$A$2:$D$10014,4,FALSE),"")</f>
        <v/>
      </c>
      <c r="K100" s="4" t="str">
        <f>IF($D100=K$4,$F100*IF($B100="Common",7,1)*IF($B100="Uncommon",2,1)/40/VLOOKUP("Units Per - "&amp;$D100,Lookup!$A$2:$D$10014,4,FALSE),"")</f>
        <v/>
      </c>
      <c r="L100" s="4" t="str">
        <f>IF($D100=L$4,$F100*IF($B100="Common",7,1)*IF($B100="Uncommon",2,1)/40/VLOOKUP("Units Per - "&amp;$D100,Lookup!$A$2:$D$10014,4,FALSE),"")</f>
        <v/>
      </c>
      <c r="M100" s="4" t="str">
        <f>IF($D100=M$4,$F100*IF($B100="Common",7,1)*IF($B100="Uncommon",2,1)/40/VLOOKUP("Units Per - "&amp;$D100,Lookup!$A$2:$D$10014,4,FALSE),"")</f>
        <v/>
      </c>
      <c r="N100" s="4" t="str">
        <f>IF($D100=N$4,$F100*IF($B100="Common",7,1)*IF($B100="Uncommon",2,1)/40/VLOOKUP("Units Per - "&amp;$D100,Lookup!$A$2:$D$10014,4,FALSE),"")</f>
        <v/>
      </c>
      <c r="O100" s="4">
        <f>IF($D100=O$4,$F100*IF($B100="Common",7,1)*IF($B100="Uncommon",2,1)/40/VLOOKUP("Units Per - "&amp;$D100,Lookup!$A$2:$D$10014,4,FALSE),"")</f>
        <v>6.0000000000000001E-3</v>
      </c>
      <c r="P100" s="4" t="str">
        <f>IF($D100=P$4,$F100*IF($B100="Common",7,1)*IF($B100="Uncommon",2,1)/40/VLOOKUP("Units Per - "&amp;$D100,Lookup!$A$2:$D$10014,4,FALSE),"")</f>
        <v/>
      </c>
      <c r="Q100" s="4" t="str">
        <f>IF($D100=Q$4,$F100*IF($B100="Common",7,1)*IF($B100="Uncommon",2,1)/40/VLOOKUP("Units Per - "&amp;$D100,Lookup!$A$2:$D$10014,4,FALSE),"")</f>
        <v/>
      </c>
      <c r="R100" s="4" t="str">
        <f>IF($D100=R$4,$F100*IF($B100="Common",7,1)*IF($B100="Uncommon",2,1)/40/VLOOKUP("Units Per - "&amp;$D100,Lookup!$A$2:$D$10014,4,FALSE),"")</f>
        <v/>
      </c>
    </row>
    <row r="101" spans="1:18" x14ac:dyDescent="0.25">
      <c r="A101">
        <v>2021</v>
      </c>
      <c r="B101" t="s">
        <v>34</v>
      </c>
      <c r="C101" t="s">
        <v>230</v>
      </c>
      <c r="D101" t="s">
        <v>7</v>
      </c>
      <c r="E101" t="str">
        <f>IF(ISBLANK($D101),"",VLOOKUP("TG Abbrev - "&amp;$D101,Lookup!$A$2:$D$10014,4,FALSE))</f>
        <v>Darkwood Plank</v>
      </c>
      <c r="F101" s="3">
        <f>IF(ISBLANK($D101),"",IF($D101="Bar",VALUE(LEFT($C101,(FIND(" ",$C101,1)-1))),VLOOKUP("Units - "&amp;$D101&amp;" "&amp;B101,Lookup!$A$2:$D$10014,4,FALSE)))</f>
        <v>6</v>
      </c>
      <c r="G101" s="4" t="str">
        <f>IF($D101=G$4,$F101*IF($B101="Common",7,1)*IF($B101="Uncommon",2,1)/40/VLOOKUP("Units Per - "&amp;$D101,Lookup!$A$2:$D$10014,4,FALSE),"")</f>
        <v/>
      </c>
      <c r="H101" s="4" t="str">
        <f>IF($D101=H$4,$F101*IF($B101="Common",7,1)*IF($B101="Uncommon",2,1)/40/VLOOKUP("Units Per - "&amp;$D101,Lookup!$A$2:$D$10014,4,FALSE),"")</f>
        <v/>
      </c>
      <c r="I101" s="4" t="str">
        <f>IF($D101=I$4,$F101*IF($B101="Common",7,1)*IF($B101="Uncommon",2,1)/40/VLOOKUP("Units Per - "&amp;$D101,Lookup!$A$2:$D$10014,4,FALSE),"")</f>
        <v/>
      </c>
      <c r="J101" s="4">
        <f>IF($D101=J$4,$F101*IF($B101="Common",7,1)*IF($B101="Uncommon",2,1)/40/VLOOKUP("Units Per - "&amp;$D101,Lookup!$A$2:$D$10014,4,FALSE),"")</f>
        <v>6.0000000000000001E-3</v>
      </c>
      <c r="K101" s="4" t="str">
        <f>IF($D101=K$4,$F101*IF($B101="Common",7,1)*IF($B101="Uncommon",2,1)/40/VLOOKUP("Units Per - "&amp;$D101,Lookup!$A$2:$D$10014,4,FALSE),"")</f>
        <v/>
      </c>
      <c r="L101" s="4" t="str">
        <f>IF($D101=L$4,$F101*IF($B101="Common",7,1)*IF($B101="Uncommon",2,1)/40/VLOOKUP("Units Per - "&amp;$D101,Lookup!$A$2:$D$10014,4,FALSE),"")</f>
        <v/>
      </c>
      <c r="M101" s="4" t="str">
        <f>IF($D101=M$4,$F101*IF($B101="Common",7,1)*IF($B101="Uncommon",2,1)/40/VLOOKUP("Units Per - "&amp;$D101,Lookup!$A$2:$D$10014,4,FALSE),"")</f>
        <v/>
      </c>
      <c r="N101" s="4" t="str">
        <f>IF($D101=N$4,$F101*IF($B101="Common",7,1)*IF($B101="Uncommon",2,1)/40/VLOOKUP("Units Per - "&amp;$D101,Lookup!$A$2:$D$10014,4,FALSE),"")</f>
        <v/>
      </c>
      <c r="O101" s="4" t="str">
        <f>IF($D101=O$4,$F101*IF($B101="Common",7,1)*IF($B101="Uncommon",2,1)/40/VLOOKUP("Units Per - "&amp;$D101,Lookup!$A$2:$D$10014,4,FALSE),"")</f>
        <v/>
      </c>
      <c r="P101" s="4" t="str">
        <f>IF($D101=P$4,$F101*IF($B101="Common",7,1)*IF($B101="Uncommon",2,1)/40/VLOOKUP("Units Per - "&amp;$D101,Lookup!$A$2:$D$10014,4,FALSE),"")</f>
        <v/>
      </c>
      <c r="Q101" s="4" t="str">
        <f>IF($D101=Q$4,$F101*IF($B101="Common",7,1)*IF($B101="Uncommon",2,1)/40/VLOOKUP("Units Per - "&amp;$D101,Lookup!$A$2:$D$10014,4,FALSE),"")</f>
        <v/>
      </c>
      <c r="R101" s="4" t="str">
        <f>IF($D101=R$4,$F101*IF($B101="Common",7,1)*IF($B101="Uncommon",2,1)/40/VLOOKUP("Units Per - "&amp;$D101,Lookup!$A$2:$D$10014,4,FALSE),"")</f>
        <v/>
      </c>
    </row>
    <row r="102" spans="1:18" x14ac:dyDescent="0.25">
      <c r="A102">
        <v>2021</v>
      </c>
      <c r="B102" t="s">
        <v>34</v>
      </c>
      <c r="C102" t="s">
        <v>185</v>
      </c>
      <c r="D102" t="s">
        <v>25</v>
      </c>
      <c r="E102" t="str">
        <f>IF(ISBLANK($D102),"",VLOOKUP("TG Abbrev - "&amp;$D102,Lookup!$A$2:$D$10014,4,FALSE))</f>
        <v>Mystic Silk</v>
      </c>
      <c r="F102" s="3">
        <f>IF(ISBLANK($D102),"",IF($D102="Bar",VALUE(LEFT($C102,(FIND(" ",$C102,1)-1))),VLOOKUP("Units - "&amp;$D102&amp;" "&amp;B102,Lookup!$A$2:$D$10014,4,FALSE)))</f>
        <v>6</v>
      </c>
      <c r="G102" s="4" t="str">
        <f>IF($D102=G$4,$F102*IF($B102="Common",7,1)*IF($B102="Uncommon",2,1)/40/VLOOKUP("Units Per - "&amp;$D102,Lookup!$A$2:$D$10014,4,FALSE),"")</f>
        <v/>
      </c>
      <c r="H102" s="4" t="str">
        <f>IF($D102=H$4,$F102*IF($B102="Common",7,1)*IF($B102="Uncommon",2,1)/40/VLOOKUP("Units Per - "&amp;$D102,Lookup!$A$2:$D$10014,4,FALSE),"")</f>
        <v/>
      </c>
      <c r="I102" s="4" t="str">
        <f>IF($D102=I$4,$F102*IF($B102="Common",7,1)*IF($B102="Uncommon",2,1)/40/VLOOKUP("Units Per - "&amp;$D102,Lookup!$A$2:$D$10014,4,FALSE),"")</f>
        <v/>
      </c>
      <c r="J102" s="4" t="str">
        <f>IF($D102=J$4,$F102*IF($B102="Common",7,1)*IF($B102="Uncommon",2,1)/40/VLOOKUP("Units Per - "&amp;$D102,Lookup!$A$2:$D$10014,4,FALSE),"")</f>
        <v/>
      </c>
      <c r="K102" s="4" t="str">
        <f>IF($D102=K$4,$F102*IF($B102="Common",7,1)*IF($B102="Uncommon",2,1)/40/VLOOKUP("Units Per - "&amp;$D102,Lookup!$A$2:$D$10014,4,FALSE),"")</f>
        <v/>
      </c>
      <c r="L102" s="4" t="str">
        <f>IF($D102=L$4,$F102*IF($B102="Common",7,1)*IF($B102="Uncommon",2,1)/40/VLOOKUP("Units Per - "&amp;$D102,Lookup!$A$2:$D$10014,4,FALSE),"")</f>
        <v/>
      </c>
      <c r="M102" s="4" t="str">
        <f>IF($D102=M$4,$F102*IF($B102="Common",7,1)*IF($B102="Uncommon",2,1)/40/VLOOKUP("Units Per - "&amp;$D102,Lookup!$A$2:$D$10014,4,FALSE),"")</f>
        <v/>
      </c>
      <c r="N102" s="4" t="str">
        <f>IF($D102=N$4,$F102*IF($B102="Common",7,1)*IF($B102="Uncommon",2,1)/40/VLOOKUP("Units Per - "&amp;$D102,Lookup!$A$2:$D$10014,4,FALSE),"")</f>
        <v/>
      </c>
      <c r="O102" s="4">
        <f>IF($D102=O$4,$F102*IF($B102="Common",7,1)*IF($B102="Uncommon",2,1)/40/VLOOKUP("Units Per - "&amp;$D102,Lookup!$A$2:$D$10014,4,FALSE),"")</f>
        <v>6.0000000000000001E-3</v>
      </c>
      <c r="P102" s="4" t="str">
        <f>IF($D102=P$4,$F102*IF($B102="Common",7,1)*IF($B102="Uncommon",2,1)/40/VLOOKUP("Units Per - "&amp;$D102,Lookup!$A$2:$D$10014,4,FALSE),"")</f>
        <v/>
      </c>
      <c r="Q102" s="4" t="str">
        <f>IF($D102=Q$4,$F102*IF($B102="Common",7,1)*IF($B102="Uncommon",2,1)/40/VLOOKUP("Units Per - "&amp;$D102,Lookup!$A$2:$D$10014,4,FALSE),"")</f>
        <v/>
      </c>
      <c r="R102" s="4" t="str">
        <f>IF($D102=R$4,$F102*IF($B102="Common",7,1)*IF($B102="Uncommon",2,1)/40/VLOOKUP("Units Per - "&amp;$D102,Lookup!$A$2:$D$10014,4,FALSE),"")</f>
        <v/>
      </c>
    </row>
    <row r="103" spans="1:18" x14ac:dyDescent="0.25">
      <c r="A103">
        <v>2021</v>
      </c>
      <c r="B103" t="s">
        <v>34</v>
      </c>
      <c r="C103" t="s">
        <v>186</v>
      </c>
      <c r="D103" t="s">
        <v>31</v>
      </c>
      <c r="E103" t="str">
        <f>IF(ISBLANK($D103),"",VLOOKUP("TG Abbrev - "&amp;$D103,Lookup!$A$2:$D$10014,4,FALSE))</f>
        <v>Aragonite</v>
      </c>
      <c r="F103" s="3">
        <f>IF(ISBLANK($D103),"",IF($D103="Bar",VALUE(LEFT($C103,(FIND(" ",$C103,1)-1))),VLOOKUP("Units - "&amp;$D103&amp;" "&amp;B103,Lookup!$A$2:$D$10014,4,FALSE)))</f>
        <v>1</v>
      </c>
      <c r="G103" s="4" t="str">
        <f>IF($D103=G$4,$F103*IF($B103="Common",7,1)*IF($B103="Uncommon",2,1)/40/VLOOKUP("Units Per - "&amp;$D103,Lookup!$A$2:$D$10014,4,FALSE),"")</f>
        <v/>
      </c>
      <c r="H103" s="4" t="str">
        <f>IF($D103=H$4,$F103*IF($B103="Common",7,1)*IF($B103="Uncommon",2,1)/40/VLOOKUP("Units Per - "&amp;$D103,Lookup!$A$2:$D$10014,4,FALSE),"")</f>
        <v/>
      </c>
      <c r="I103" s="4">
        <f>IF($D103=I$4,$F103*IF($B103="Common",7,1)*IF($B103="Uncommon",2,1)/40/VLOOKUP("Units Per - "&amp;$D103,Lookup!$A$2:$D$10014,4,FALSE),"")</f>
        <v>1E-3</v>
      </c>
      <c r="J103" s="4" t="str">
        <f>IF($D103=J$4,$F103*IF($B103="Common",7,1)*IF($B103="Uncommon",2,1)/40/VLOOKUP("Units Per - "&amp;$D103,Lookup!$A$2:$D$10014,4,FALSE),"")</f>
        <v/>
      </c>
      <c r="K103" s="4" t="str">
        <f>IF($D103=K$4,$F103*IF($B103="Common",7,1)*IF($B103="Uncommon",2,1)/40/VLOOKUP("Units Per - "&amp;$D103,Lookup!$A$2:$D$10014,4,FALSE),"")</f>
        <v/>
      </c>
      <c r="L103" s="4" t="str">
        <f>IF($D103=L$4,$F103*IF($B103="Common",7,1)*IF($B103="Uncommon",2,1)/40/VLOOKUP("Units Per - "&amp;$D103,Lookup!$A$2:$D$10014,4,FALSE),"")</f>
        <v/>
      </c>
      <c r="M103" s="4" t="str">
        <f>IF($D103=M$4,$F103*IF($B103="Common",7,1)*IF($B103="Uncommon",2,1)/40/VLOOKUP("Units Per - "&amp;$D103,Lookup!$A$2:$D$10014,4,FALSE),"")</f>
        <v/>
      </c>
      <c r="N103" s="4" t="str">
        <f>IF($D103=N$4,$F103*IF($B103="Common",7,1)*IF($B103="Uncommon",2,1)/40/VLOOKUP("Units Per - "&amp;$D103,Lookup!$A$2:$D$10014,4,FALSE),"")</f>
        <v/>
      </c>
      <c r="O103" s="4" t="str">
        <f>IF($D103=O$4,$F103*IF($B103="Common",7,1)*IF($B103="Uncommon",2,1)/40/VLOOKUP("Units Per - "&amp;$D103,Lookup!$A$2:$D$10014,4,FALSE),"")</f>
        <v/>
      </c>
      <c r="P103" s="4" t="str">
        <f>IF($D103=P$4,$F103*IF($B103="Common",7,1)*IF($B103="Uncommon",2,1)/40/VLOOKUP("Units Per - "&amp;$D103,Lookup!$A$2:$D$10014,4,FALSE),"")</f>
        <v/>
      </c>
      <c r="Q103" s="4" t="str">
        <f>IF($D103=Q$4,$F103*IF($B103="Common",7,1)*IF($B103="Uncommon",2,1)/40/VLOOKUP("Units Per - "&amp;$D103,Lookup!$A$2:$D$10014,4,FALSE),"")</f>
        <v/>
      </c>
      <c r="R103" s="4" t="str">
        <f>IF($D103=R$4,$F103*IF($B103="Common",7,1)*IF($B103="Uncommon",2,1)/40/VLOOKUP("Units Per - "&amp;$D103,Lookup!$A$2:$D$10014,4,FALSE),"")</f>
        <v/>
      </c>
    </row>
    <row r="104" spans="1:18" x14ac:dyDescent="0.25">
      <c r="A104">
        <v>2021</v>
      </c>
      <c r="B104" t="s">
        <v>34</v>
      </c>
      <c r="C104" t="s">
        <v>187</v>
      </c>
      <c r="D104" t="s">
        <v>7</v>
      </c>
      <c r="E104" t="str">
        <f>IF(ISBLANK($D104),"",VLOOKUP("TG Abbrev - "&amp;$D104,Lookup!$A$2:$D$10014,4,FALSE))</f>
        <v>Darkwood Plank</v>
      </c>
      <c r="F104" s="3">
        <f>IF(ISBLANK($D104),"",IF($D104="Bar",VALUE(LEFT($C104,(FIND(" ",$C104,1)-1))),VLOOKUP("Units - "&amp;$D104&amp;" "&amp;B104,Lookup!$A$2:$D$10014,4,FALSE)))</f>
        <v>6</v>
      </c>
      <c r="G104" s="4" t="str">
        <f>IF($D104=G$4,$F104*IF($B104="Common",7,1)*IF($B104="Uncommon",2,1)/40/VLOOKUP("Units Per - "&amp;$D104,Lookup!$A$2:$D$10014,4,FALSE),"")</f>
        <v/>
      </c>
      <c r="H104" s="4" t="str">
        <f>IF($D104=H$4,$F104*IF($B104="Common",7,1)*IF($B104="Uncommon",2,1)/40/VLOOKUP("Units Per - "&amp;$D104,Lookup!$A$2:$D$10014,4,FALSE),"")</f>
        <v/>
      </c>
      <c r="I104" s="4" t="str">
        <f>IF($D104=I$4,$F104*IF($B104="Common",7,1)*IF($B104="Uncommon",2,1)/40/VLOOKUP("Units Per - "&amp;$D104,Lookup!$A$2:$D$10014,4,FALSE),"")</f>
        <v/>
      </c>
      <c r="J104" s="4">
        <f>IF($D104=J$4,$F104*IF($B104="Common",7,1)*IF($B104="Uncommon",2,1)/40/VLOOKUP("Units Per - "&amp;$D104,Lookup!$A$2:$D$10014,4,FALSE),"")</f>
        <v>6.0000000000000001E-3</v>
      </c>
      <c r="K104" s="4" t="str">
        <f>IF($D104=K$4,$F104*IF($B104="Common",7,1)*IF($B104="Uncommon",2,1)/40/VLOOKUP("Units Per - "&amp;$D104,Lookup!$A$2:$D$10014,4,FALSE),"")</f>
        <v/>
      </c>
      <c r="L104" s="4" t="str">
        <f>IF($D104=L$4,$F104*IF($B104="Common",7,1)*IF($B104="Uncommon",2,1)/40/VLOOKUP("Units Per - "&amp;$D104,Lookup!$A$2:$D$10014,4,FALSE),"")</f>
        <v/>
      </c>
      <c r="M104" s="4" t="str">
        <f>IF($D104=M$4,$F104*IF($B104="Common",7,1)*IF($B104="Uncommon",2,1)/40/VLOOKUP("Units Per - "&amp;$D104,Lookup!$A$2:$D$10014,4,FALSE),"")</f>
        <v/>
      </c>
      <c r="N104" s="4" t="str">
        <f>IF($D104=N$4,$F104*IF($B104="Common",7,1)*IF($B104="Uncommon",2,1)/40/VLOOKUP("Units Per - "&amp;$D104,Lookup!$A$2:$D$10014,4,FALSE),"")</f>
        <v/>
      </c>
      <c r="O104" s="4" t="str">
        <f>IF($D104=O$4,$F104*IF($B104="Common",7,1)*IF($B104="Uncommon",2,1)/40/VLOOKUP("Units Per - "&amp;$D104,Lookup!$A$2:$D$10014,4,FALSE),"")</f>
        <v/>
      </c>
      <c r="P104" s="4" t="str">
        <f>IF($D104=P$4,$F104*IF($B104="Common",7,1)*IF($B104="Uncommon",2,1)/40/VLOOKUP("Units Per - "&amp;$D104,Lookup!$A$2:$D$10014,4,FALSE),"")</f>
        <v/>
      </c>
      <c r="Q104" s="4" t="str">
        <f>IF($D104=Q$4,$F104*IF($B104="Common",7,1)*IF($B104="Uncommon",2,1)/40/VLOOKUP("Units Per - "&amp;$D104,Lookup!$A$2:$D$10014,4,FALSE),"")</f>
        <v/>
      </c>
      <c r="R104" s="4" t="str">
        <f>IF($D104=R$4,$F104*IF($B104="Common",7,1)*IF($B104="Uncommon",2,1)/40/VLOOKUP("Units Per - "&amp;$D104,Lookup!$A$2:$D$10014,4,FALSE),"")</f>
        <v/>
      </c>
    </row>
    <row r="105" spans="1:18" x14ac:dyDescent="0.25">
      <c r="A105">
        <v>2021</v>
      </c>
      <c r="B105" t="s">
        <v>34</v>
      </c>
      <c r="C105" t="s">
        <v>188</v>
      </c>
      <c r="D105" t="s">
        <v>31</v>
      </c>
      <c r="E105" t="str">
        <f>IF(ISBLANK($D105),"",VLOOKUP("TG Abbrev - "&amp;$D105,Lookup!$A$2:$D$10014,4,FALSE))</f>
        <v>Aragonite</v>
      </c>
      <c r="F105" s="3">
        <f>IF(ISBLANK($D105),"",IF($D105="Bar",VALUE(LEFT($C105,(FIND(" ",$C105,1)-1))),VLOOKUP("Units - "&amp;$D105&amp;" "&amp;B105,Lookup!$A$2:$D$10014,4,FALSE)))</f>
        <v>1</v>
      </c>
      <c r="G105" s="4" t="str">
        <f>IF($D105=G$4,$F105*IF($B105="Common",7,1)*IF($B105="Uncommon",2,1)/40/VLOOKUP("Units Per - "&amp;$D105,Lookup!$A$2:$D$10014,4,FALSE),"")</f>
        <v/>
      </c>
      <c r="H105" s="4" t="str">
        <f>IF($D105=H$4,$F105*IF($B105="Common",7,1)*IF($B105="Uncommon",2,1)/40/VLOOKUP("Units Per - "&amp;$D105,Lookup!$A$2:$D$10014,4,FALSE),"")</f>
        <v/>
      </c>
      <c r="I105" s="4">
        <f>IF($D105=I$4,$F105*IF($B105="Common",7,1)*IF($B105="Uncommon",2,1)/40/VLOOKUP("Units Per - "&amp;$D105,Lookup!$A$2:$D$10014,4,FALSE),"")</f>
        <v>1E-3</v>
      </c>
      <c r="J105" s="4" t="str">
        <f>IF($D105=J$4,$F105*IF($B105="Common",7,1)*IF($B105="Uncommon",2,1)/40/VLOOKUP("Units Per - "&amp;$D105,Lookup!$A$2:$D$10014,4,FALSE),"")</f>
        <v/>
      </c>
      <c r="K105" s="4" t="str">
        <f>IF($D105=K$4,$F105*IF($B105="Common",7,1)*IF($B105="Uncommon",2,1)/40/VLOOKUP("Units Per - "&amp;$D105,Lookup!$A$2:$D$10014,4,FALSE),"")</f>
        <v/>
      </c>
      <c r="L105" s="4" t="str">
        <f>IF($D105=L$4,$F105*IF($B105="Common",7,1)*IF($B105="Uncommon",2,1)/40/VLOOKUP("Units Per - "&amp;$D105,Lookup!$A$2:$D$10014,4,FALSE),"")</f>
        <v/>
      </c>
      <c r="M105" s="4" t="str">
        <f>IF($D105=M$4,$F105*IF($B105="Common",7,1)*IF($B105="Uncommon",2,1)/40/VLOOKUP("Units Per - "&amp;$D105,Lookup!$A$2:$D$10014,4,FALSE),"")</f>
        <v/>
      </c>
      <c r="N105" s="4" t="str">
        <f>IF($D105=N$4,$F105*IF($B105="Common",7,1)*IF($B105="Uncommon",2,1)/40/VLOOKUP("Units Per - "&amp;$D105,Lookup!$A$2:$D$10014,4,FALSE),"")</f>
        <v/>
      </c>
      <c r="O105" s="4" t="str">
        <f>IF($D105=O$4,$F105*IF($B105="Common",7,1)*IF($B105="Uncommon",2,1)/40/VLOOKUP("Units Per - "&amp;$D105,Lookup!$A$2:$D$10014,4,FALSE),"")</f>
        <v/>
      </c>
      <c r="P105" s="4" t="str">
        <f>IF($D105=P$4,$F105*IF($B105="Common",7,1)*IF($B105="Uncommon",2,1)/40/VLOOKUP("Units Per - "&amp;$D105,Lookup!$A$2:$D$10014,4,FALSE),"")</f>
        <v/>
      </c>
      <c r="Q105" s="4" t="str">
        <f>IF($D105=Q$4,$F105*IF($B105="Common",7,1)*IF($B105="Uncommon",2,1)/40/VLOOKUP("Units Per - "&amp;$D105,Lookup!$A$2:$D$10014,4,FALSE),"")</f>
        <v/>
      </c>
      <c r="R105" s="4" t="str">
        <f>IF($D105=R$4,$F105*IF($B105="Common",7,1)*IF($B105="Uncommon",2,1)/40/VLOOKUP("Units Per - "&amp;$D105,Lookup!$A$2:$D$10014,4,FALSE),"")</f>
        <v/>
      </c>
    </row>
    <row r="106" spans="1:18" x14ac:dyDescent="0.25">
      <c r="A106">
        <v>2021</v>
      </c>
      <c r="B106" t="s">
        <v>34</v>
      </c>
      <c r="C106" t="s">
        <v>189</v>
      </c>
      <c r="D106" t="s">
        <v>27</v>
      </c>
      <c r="E106" t="str">
        <f>IF(ISBLANK($D106),"",VLOOKUP("TG Abbrev - "&amp;$D106,Lookup!$A$2:$D$10014,4,FALSE))</f>
        <v>Philosopher's Stone</v>
      </c>
      <c r="F106" s="3">
        <f>IF(ISBLANK($D106),"",IF($D106="Bar",VALUE(LEFT($C106,(FIND(" ",$C106,1)-1))),VLOOKUP("Units - "&amp;$D106&amp;" "&amp;B106,Lookup!$A$2:$D$10014,4,FALSE)))</f>
        <v>6</v>
      </c>
      <c r="G106" s="4" t="str">
        <f>IF($D106=G$4,$F106*IF($B106="Common",7,1)*IF($B106="Uncommon",2,1)/40/VLOOKUP("Units Per - "&amp;$D106,Lookup!$A$2:$D$10014,4,FALSE),"")</f>
        <v/>
      </c>
      <c r="H106" s="4" t="str">
        <f>IF($D106=H$4,$F106*IF($B106="Common",7,1)*IF($B106="Uncommon",2,1)/40/VLOOKUP("Units Per - "&amp;$D106,Lookup!$A$2:$D$10014,4,FALSE),"")</f>
        <v/>
      </c>
      <c r="I106" s="4" t="str">
        <f>IF($D106=I$4,$F106*IF($B106="Common",7,1)*IF($B106="Uncommon",2,1)/40/VLOOKUP("Units Per - "&amp;$D106,Lookup!$A$2:$D$10014,4,FALSE),"")</f>
        <v/>
      </c>
      <c r="J106" s="4" t="str">
        <f>IF($D106=J$4,$F106*IF($B106="Common",7,1)*IF($B106="Uncommon",2,1)/40/VLOOKUP("Units Per - "&amp;$D106,Lookup!$A$2:$D$10014,4,FALSE),"")</f>
        <v/>
      </c>
      <c r="K106" s="4" t="str">
        <f>IF($D106=K$4,$F106*IF($B106="Common",7,1)*IF($B106="Uncommon",2,1)/40/VLOOKUP("Units Per - "&amp;$D106,Lookup!$A$2:$D$10014,4,FALSE),"")</f>
        <v/>
      </c>
      <c r="L106" s="4" t="str">
        <f>IF($D106=L$4,$F106*IF($B106="Common",7,1)*IF($B106="Uncommon",2,1)/40/VLOOKUP("Units Per - "&amp;$D106,Lookup!$A$2:$D$10014,4,FALSE),"")</f>
        <v/>
      </c>
      <c r="M106" s="4" t="str">
        <f>IF($D106=M$4,$F106*IF($B106="Common",7,1)*IF($B106="Uncommon",2,1)/40/VLOOKUP("Units Per - "&amp;$D106,Lookup!$A$2:$D$10014,4,FALSE),"")</f>
        <v/>
      </c>
      <c r="N106" s="4" t="str">
        <f>IF($D106=N$4,$F106*IF($B106="Common",7,1)*IF($B106="Uncommon",2,1)/40/VLOOKUP("Units Per - "&amp;$D106,Lookup!$A$2:$D$10014,4,FALSE),"")</f>
        <v/>
      </c>
      <c r="O106" s="4" t="str">
        <f>IF($D106=O$4,$F106*IF($B106="Common",7,1)*IF($B106="Uncommon",2,1)/40/VLOOKUP("Units Per - "&amp;$D106,Lookup!$A$2:$D$10014,4,FALSE),"")</f>
        <v/>
      </c>
      <c r="P106" s="4" t="str">
        <f>IF($D106=P$4,$F106*IF($B106="Common",7,1)*IF($B106="Uncommon",2,1)/40/VLOOKUP("Units Per - "&amp;$D106,Lookup!$A$2:$D$10014,4,FALSE),"")</f>
        <v/>
      </c>
      <c r="Q106" s="4">
        <f>IF($D106=Q$4,$F106*IF($B106="Common",7,1)*IF($B106="Uncommon",2,1)/40/VLOOKUP("Units Per - "&amp;$D106,Lookup!$A$2:$D$10014,4,FALSE),"")</f>
        <v>6.0000000000000001E-3</v>
      </c>
      <c r="R106" s="4" t="str">
        <f>IF($D106=R$4,$F106*IF($B106="Common",7,1)*IF($B106="Uncommon",2,1)/40/VLOOKUP("Units Per - "&amp;$D106,Lookup!$A$2:$D$10014,4,FALSE),"")</f>
        <v/>
      </c>
    </row>
    <row r="107" spans="1:18" x14ac:dyDescent="0.25">
      <c r="A107">
        <v>2021</v>
      </c>
      <c r="B107" t="s">
        <v>34</v>
      </c>
      <c r="C107" t="s">
        <v>190</v>
      </c>
      <c r="D107" t="s">
        <v>27</v>
      </c>
      <c r="E107" t="str">
        <f>IF(ISBLANK($D107),"",VLOOKUP("TG Abbrev - "&amp;$D107,Lookup!$A$2:$D$10014,4,FALSE))</f>
        <v>Philosopher's Stone</v>
      </c>
      <c r="F107" s="3">
        <f>IF(ISBLANK($D107),"",IF($D107="Bar",VALUE(LEFT($C107,(FIND(" ",$C107,1)-1))),VLOOKUP("Units - "&amp;$D107&amp;" "&amp;B107,Lookup!$A$2:$D$10014,4,FALSE)))</f>
        <v>6</v>
      </c>
      <c r="G107" s="4" t="str">
        <f>IF($D107=G$4,$F107*IF($B107="Common",7,1)*IF($B107="Uncommon",2,1)/40/VLOOKUP("Units Per - "&amp;$D107,Lookup!$A$2:$D$10014,4,FALSE),"")</f>
        <v/>
      </c>
      <c r="H107" s="4" t="str">
        <f>IF($D107=H$4,$F107*IF($B107="Common",7,1)*IF($B107="Uncommon",2,1)/40/VLOOKUP("Units Per - "&amp;$D107,Lookup!$A$2:$D$10014,4,FALSE),"")</f>
        <v/>
      </c>
      <c r="I107" s="4" t="str">
        <f>IF($D107=I$4,$F107*IF($B107="Common",7,1)*IF($B107="Uncommon",2,1)/40/VLOOKUP("Units Per - "&amp;$D107,Lookup!$A$2:$D$10014,4,FALSE),"")</f>
        <v/>
      </c>
      <c r="J107" s="4" t="str">
        <f>IF($D107=J$4,$F107*IF($B107="Common",7,1)*IF($B107="Uncommon",2,1)/40/VLOOKUP("Units Per - "&amp;$D107,Lookup!$A$2:$D$10014,4,FALSE),"")</f>
        <v/>
      </c>
      <c r="K107" s="4" t="str">
        <f>IF($D107=K$4,$F107*IF($B107="Common",7,1)*IF($B107="Uncommon",2,1)/40/VLOOKUP("Units Per - "&amp;$D107,Lookup!$A$2:$D$10014,4,FALSE),"")</f>
        <v/>
      </c>
      <c r="L107" s="4" t="str">
        <f>IF($D107=L$4,$F107*IF($B107="Common",7,1)*IF($B107="Uncommon",2,1)/40/VLOOKUP("Units Per - "&amp;$D107,Lookup!$A$2:$D$10014,4,FALSE),"")</f>
        <v/>
      </c>
      <c r="M107" s="4" t="str">
        <f>IF($D107=M$4,$F107*IF($B107="Common",7,1)*IF($B107="Uncommon",2,1)/40/VLOOKUP("Units Per - "&amp;$D107,Lookup!$A$2:$D$10014,4,FALSE),"")</f>
        <v/>
      </c>
      <c r="N107" s="4" t="str">
        <f>IF($D107=N$4,$F107*IF($B107="Common",7,1)*IF($B107="Uncommon",2,1)/40/VLOOKUP("Units Per - "&amp;$D107,Lookup!$A$2:$D$10014,4,FALSE),"")</f>
        <v/>
      </c>
      <c r="O107" s="4" t="str">
        <f>IF($D107=O$4,$F107*IF($B107="Common",7,1)*IF($B107="Uncommon",2,1)/40/VLOOKUP("Units Per - "&amp;$D107,Lookup!$A$2:$D$10014,4,FALSE),"")</f>
        <v/>
      </c>
      <c r="P107" s="4" t="str">
        <f>IF($D107=P$4,$F107*IF($B107="Common",7,1)*IF($B107="Uncommon",2,1)/40/VLOOKUP("Units Per - "&amp;$D107,Lookup!$A$2:$D$10014,4,FALSE),"")</f>
        <v/>
      </c>
      <c r="Q107" s="4">
        <f>IF($D107=Q$4,$F107*IF($B107="Common",7,1)*IF($B107="Uncommon",2,1)/40/VLOOKUP("Units Per - "&amp;$D107,Lookup!$A$2:$D$10014,4,FALSE),"")</f>
        <v>6.0000000000000001E-3</v>
      </c>
      <c r="R107" s="4" t="str">
        <f>IF($D107=R$4,$F107*IF($B107="Common",7,1)*IF($B107="Uncommon",2,1)/40/VLOOKUP("Units Per - "&amp;$D107,Lookup!$A$2:$D$10014,4,FALSE),"")</f>
        <v/>
      </c>
    </row>
    <row r="108" spans="1:18" x14ac:dyDescent="0.25">
      <c r="A108">
        <v>2021</v>
      </c>
      <c r="B108" t="s">
        <v>34</v>
      </c>
      <c r="C108" t="s">
        <v>191</v>
      </c>
      <c r="D108" t="s">
        <v>27</v>
      </c>
      <c r="E108" t="str">
        <f>IF(ISBLANK($D108),"",VLOOKUP("TG Abbrev - "&amp;$D108,Lookup!$A$2:$D$10014,4,FALSE))</f>
        <v>Philosopher's Stone</v>
      </c>
      <c r="F108" s="3">
        <f>IF(ISBLANK($D108),"",IF($D108="Bar",VALUE(LEFT($C108,(FIND(" ",$C108,1)-1))),VLOOKUP("Units - "&amp;$D108&amp;" "&amp;B108,Lookup!$A$2:$D$10014,4,FALSE)))</f>
        <v>6</v>
      </c>
      <c r="G108" s="4" t="str">
        <f>IF($D108=G$4,$F108*IF($B108="Common",7,1)*IF($B108="Uncommon",2,1)/40/VLOOKUP("Units Per - "&amp;$D108,Lookup!$A$2:$D$10014,4,FALSE),"")</f>
        <v/>
      </c>
      <c r="H108" s="4" t="str">
        <f>IF($D108=H$4,$F108*IF($B108="Common",7,1)*IF($B108="Uncommon",2,1)/40/VLOOKUP("Units Per - "&amp;$D108,Lookup!$A$2:$D$10014,4,FALSE),"")</f>
        <v/>
      </c>
      <c r="I108" s="4" t="str">
        <f>IF($D108=I$4,$F108*IF($B108="Common",7,1)*IF($B108="Uncommon",2,1)/40/VLOOKUP("Units Per - "&amp;$D108,Lookup!$A$2:$D$10014,4,FALSE),"")</f>
        <v/>
      </c>
      <c r="J108" s="4" t="str">
        <f>IF($D108=J$4,$F108*IF($B108="Common",7,1)*IF($B108="Uncommon",2,1)/40/VLOOKUP("Units Per - "&amp;$D108,Lookup!$A$2:$D$10014,4,FALSE),"")</f>
        <v/>
      </c>
      <c r="K108" s="4" t="str">
        <f>IF($D108=K$4,$F108*IF($B108="Common",7,1)*IF($B108="Uncommon",2,1)/40/VLOOKUP("Units Per - "&amp;$D108,Lookup!$A$2:$D$10014,4,FALSE),"")</f>
        <v/>
      </c>
      <c r="L108" s="4" t="str">
        <f>IF($D108=L$4,$F108*IF($B108="Common",7,1)*IF($B108="Uncommon",2,1)/40/VLOOKUP("Units Per - "&amp;$D108,Lookup!$A$2:$D$10014,4,FALSE),"")</f>
        <v/>
      </c>
      <c r="M108" s="4" t="str">
        <f>IF($D108=M$4,$F108*IF($B108="Common",7,1)*IF($B108="Uncommon",2,1)/40/VLOOKUP("Units Per - "&amp;$D108,Lookup!$A$2:$D$10014,4,FALSE),"")</f>
        <v/>
      </c>
      <c r="N108" s="4" t="str">
        <f>IF($D108=N$4,$F108*IF($B108="Common",7,1)*IF($B108="Uncommon",2,1)/40/VLOOKUP("Units Per - "&amp;$D108,Lookup!$A$2:$D$10014,4,FALSE),"")</f>
        <v/>
      </c>
      <c r="O108" s="4" t="str">
        <f>IF($D108=O$4,$F108*IF($B108="Common",7,1)*IF($B108="Uncommon",2,1)/40/VLOOKUP("Units Per - "&amp;$D108,Lookup!$A$2:$D$10014,4,FALSE),"")</f>
        <v/>
      </c>
      <c r="P108" s="4" t="str">
        <f>IF($D108=P$4,$F108*IF($B108="Common",7,1)*IF($B108="Uncommon",2,1)/40/VLOOKUP("Units Per - "&amp;$D108,Lookup!$A$2:$D$10014,4,FALSE),"")</f>
        <v/>
      </c>
      <c r="Q108" s="4">
        <f>IF($D108=Q$4,$F108*IF($B108="Common",7,1)*IF($B108="Uncommon",2,1)/40/VLOOKUP("Units Per - "&amp;$D108,Lookup!$A$2:$D$10014,4,FALSE),"")</f>
        <v>6.0000000000000001E-3</v>
      </c>
      <c r="R108" s="4" t="str">
        <f>IF($D108=R$4,$F108*IF($B108="Common",7,1)*IF($B108="Uncommon",2,1)/40/VLOOKUP("Units Per - "&amp;$D108,Lookup!$A$2:$D$10014,4,FALSE),"")</f>
        <v/>
      </c>
    </row>
    <row r="109" spans="1:18" x14ac:dyDescent="0.25">
      <c r="A109">
        <v>2021</v>
      </c>
      <c r="B109" t="s">
        <v>34</v>
      </c>
      <c r="C109" t="s">
        <v>192</v>
      </c>
      <c r="D109" t="s">
        <v>27</v>
      </c>
      <c r="E109" t="str">
        <f>IF(ISBLANK($D109),"",VLOOKUP("TG Abbrev - "&amp;$D109,Lookup!$A$2:$D$10014,4,FALSE))</f>
        <v>Philosopher's Stone</v>
      </c>
      <c r="F109" s="3">
        <f>IF(ISBLANK($D109),"",IF($D109="Bar",VALUE(LEFT($C109,(FIND(" ",$C109,1)-1))),VLOOKUP("Units - "&amp;$D109&amp;" "&amp;B109,Lookup!$A$2:$D$10014,4,FALSE)))</f>
        <v>6</v>
      </c>
      <c r="G109" s="4" t="str">
        <f>IF($D109=G$4,$F109*IF($B109="Common",7,1)*IF($B109="Uncommon",2,1)/40/VLOOKUP("Units Per - "&amp;$D109,Lookup!$A$2:$D$10014,4,FALSE),"")</f>
        <v/>
      </c>
      <c r="H109" s="4" t="str">
        <f>IF($D109=H$4,$F109*IF($B109="Common",7,1)*IF($B109="Uncommon",2,1)/40/VLOOKUP("Units Per - "&amp;$D109,Lookup!$A$2:$D$10014,4,FALSE),"")</f>
        <v/>
      </c>
      <c r="I109" s="4" t="str">
        <f>IF($D109=I$4,$F109*IF($B109="Common",7,1)*IF($B109="Uncommon",2,1)/40/VLOOKUP("Units Per - "&amp;$D109,Lookup!$A$2:$D$10014,4,FALSE),"")</f>
        <v/>
      </c>
      <c r="J109" s="4" t="str">
        <f>IF($D109=J$4,$F109*IF($B109="Common",7,1)*IF($B109="Uncommon",2,1)/40/VLOOKUP("Units Per - "&amp;$D109,Lookup!$A$2:$D$10014,4,FALSE),"")</f>
        <v/>
      </c>
      <c r="K109" s="4" t="str">
        <f>IF($D109=K$4,$F109*IF($B109="Common",7,1)*IF($B109="Uncommon",2,1)/40/VLOOKUP("Units Per - "&amp;$D109,Lookup!$A$2:$D$10014,4,FALSE),"")</f>
        <v/>
      </c>
      <c r="L109" s="4" t="str">
        <f>IF($D109=L$4,$F109*IF($B109="Common",7,1)*IF($B109="Uncommon",2,1)/40/VLOOKUP("Units Per - "&amp;$D109,Lookup!$A$2:$D$10014,4,FALSE),"")</f>
        <v/>
      </c>
      <c r="M109" s="4" t="str">
        <f>IF($D109=M$4,$F109*IF($B109="Common",7,1)*IF($B109="Uncommon",2,1)/40/VLOOKUP("Units Per - "&amp;$D109,Lookup!$A$2:$D$10014,4,FALSE),"")</f>
        <v/>
      </c>
      <c r="N109" s="4" t="str">
        <f>IF($D109=N$4,$F109*IF($B109="Common",7,1)*IF($B109="Uncommon",2,1)/40/VLOOKUP("Units Per - "&amp;$D109,Lookup!$A$2:$D$10014,4,FALSE),"")</f>
        <v/>
      </c>
      <c r="O109" s="4" t="str">
        <f>IF($D109=O$4,$F109*IF($B109="Common",7,1)*IF($B109="Uncommon",2,1)/40/VLOOKUP("Units Per - "&amp;$D109,Lookup!$A$2:$D$10014,4,FALSE),"")</f>
        <v/>
      </c>
      <c r="P109" s="4" t="str">
        <f>IF($D109=P$4,$F109*IF($B109="Common",7,1)*IF($B109="Uncommon",2,1)/40/VLOOKUP("Units Per - "&amp;$D109,Lookup!$A$2:$D$10014,4,FALSE),"")</f>
        <v/>
      </c>
      <c r="Q109" s="4">
        <f>IF($D109=Q$4,$F109*IF($B109="Common",7,1)*IF($B109="Uncommon",2,1)/40/VLOOKUP("Units Per - "&amp;$D109,Lookup!$A$2:$D$10014,4,FALSE),"")</f>
        <v>6.0000000000000001E-3</v>
      </c>
      <c r="R109" s="4" t="str">
        <f>IF($D109=R$4,$F109*IF($B109="Common",7,1)*IF($B109="Uncommon",2,1)/40/VLOOKUP("Units Per - "&amp;$D109,Lookup!$A$2:$D$10014,4,FALSE),"")</f>
        <v/>
      </c>
    </row>
    <row r="110" spans="1:18" x14ac:dyDescent="0.25">
      <c r="A110">
        <v>2021</v>
      </c>
      <c r="B110" t="s">
        <v>34</v>
      </c>
      <c r="C110" t="s">
        <v>193</v>
      </c>
      <c r="D110" t="s">
        <v>27</v>
      </c>
      <c r="E110" t="str">
        <f>IF(ISBLANK($D110),"",VLOOKUP("TG Abbrev - "&amp;$D110,Lookup!$A$2:$D$10014,4,FALSE))</f>
        <v>Philosopher's Stone</v>
      </c>
      <c r="F110" s="3">
        <f>IF(ISBLANK($D110),"",IF($D110="Bar",VALUE(LEFT($C110,(FIND(" ",$C110,1)-1))),VLOOKUP("Units - "&amp;$D110&amp;" "&amp;B110,Lookup!$A$2:$D$10014,4,FALSE)))</f>
        <v>6</v>
      </c>
      <c r="G110" s="4" t="str">
        <f>IF($D110=G$4,$F110*IF($B110="Common",7,1)*IF($B110="Uncommon",2,1)/40/VLOOKUP("Units Per - "&amp;$D110,Lookup!$A$2:$D$10014,4,FALSE),"")</f>
        <v/>
      </c>
      <c r="H110" s="4" t="str">
        <f>IF($D110=H$4,$F110*IF($B110="Common",7,1)*IF($B110="Uncommon",2,1)/40/VLOOKUP("Units Per - "&amp;$D110,Lookup!$A$2:$D$10014,4,FALSE),"")</f>
        <v/>
      </c>
      <c r="I110" s="4" t="str">
        <f>IF($D110=I$4,$F110*IF($B110="Common",7,1)*IF($B110="Uncommon",2,1)/40/VLOOKUP("Units Per - "&amp;$D110,Lookup!$A$2:$D$10014,4,FALSE),"")</f>
        <v/>
      </c>
      <c r="J110" s="4" t="str">
        <f>IF($D110=J$4,$F110*IF($B110="Common",7,1)*IF($B110="Uncommon",2,1)/40/VLOOKUP("Units Per - "&amp;$D110,Lookup!$A$2:$D$10014,4,FALSE),"")</f>
        <v/>
      </c>
      <c r="K110" s="4" t="str">
        <f>IF($D110=K$4,$F110*IF($B110="Common",7,1)*IF($B110="Uncommon",2,1)/40/VLOOKUP("Units Per - "&amp;$D110,Lookup!$A$2:$D$10014,4,FALSE),"")</f>
        <v/>
      </c>
      <c r="L110" s="4" t="str">
        <f>IF($D110=L$4,$F110*IF($B110="Common",7,1)*IF($B110="Uncommon",2,1)/40/VLOOKUP("Units Per - "&amp;$D110,Lookup!$A$2:$D$10014,4,FALSE),"")</f>
        <v/>
      </c>
      <c r="M110" s="4" t="str">
        <f>IF($D110=M$4,$F110*IF($B110="Common",7,1)*IF($B110="Uncommon",2,1)/40/VLOOKUP("Units Per - "&amp;$D110,Lookup!$A$2:$D$10014,4,FALSE),"")</f>
        <v/>
      </c>
      <c r="N110" s="4" t="str">
        <f>IF($D110=N$4,$F110*IF($B110="Common",7,1)*IF($B110="Uncommon",2,1)/40/VLOOKUP("Units Per - "&amp;$D110,Lookup!$A$2:$D$10014,4,FALSE),"")</f>
        <v/>
      </c>
      <c r="O110" s="4" t="str">
        <f>IF($D110=O$4,$F110*IF($B110="Common",7,1)*IF($B110="Uncommon",2,1)/40/VLOOKUP("Units Per - "&amp;$D110,Lookup!$A$2:$D$10014,4,FALSE),"")</f>
        <v/>
      </c>
      <c r="P110" s="4" t="str">
        <f>IF($D110=P$4,$F110*IF($B110="Common",7,1)*IF($B110="Uncommon",2,1)/40/VLOOKUP("Units Per - "&amp;$D110,Lookup!$A$2:$D$10014,4,FALSE),"")</f>
        <v/>
      </c>
      <c r="Q110" s="4">
        <f>IF($D110=Q$4,$F110*IF($B110="Common",7,1)*IF($B110="Uncommon",2,1)/40/VLOOKUP("Units Per - "&amp;$D110,Lookup!$A$2:$D$10014,4,FALSE),"")</f>
        <v>6.0000000000000001E-3</v>
      </c>
      <c r="R110" s="4" t="str">
        <f>IF($D110=R$4,$F110*IF($B110="Common",7,1)*IF($B110="Uncommon",2,1)/40/VLOOKUP("Units Per - "&amp;$D110,Lookup!$A$2:$D$10014,4,FALSE),"")</f>
        <v/>
      </c>
    </row>
    <row r="111" spans="1:18" x14ac:dyDescent="0.25">
      <c r="A111">
        <v>2021</v>
      </c>
      <c r="B111" t="s">
        <v>34</v>
      </c>
      <c r="C111" t="s">
        <v>194</v>
      </c>
      <c r="D111" t="s">
        <v>27</v>
      </c>
      <c r="E111" t="str">
        <f>IF(ISBLANK($D111),"",VLOOKUP("TG Abbrev - "&amp;$D111,Lookup!$A$2:$D$10014,4,FALSE))</f>
        <v>Philosopher's Stone</v>
      </c>
      <c r="F111" s="3">
        <f>IF(ISBLANK($D111),"",IF($D111="Bar",VALUE(LEFT($C111,(FIND(" ",$C111,1)-1))),VLOOKUP("Units - "&amp;$D111&amp;" "&amp;B111,Lookup!$A$2:$D$10014,4,FALSE)))</f>
        <v>6</v>
      </c>
      <c r="G111" s="4" t="str">
        <f>IF($D111=G$4,$F111*IF($B111="Common",7,1)*IF($B111="Uncommon",2,1)/40/VLOOKUP("Units Per - "&amp;$D111,Lookup!$A$2:$D$10014,4,FALSE),"")</f>
        <v/>
      </c>
      <c r="H111" s="4" t="str">
        <f>IF($D111=H$4,$F111*IF($B111="Common",7,1)*IF($B111="Uncommon",2,1)/40/VLOOKUP("Units Per - "&amp;$D111,Lookup!$A$2:$D$10014,4,FALSE),"")</f>
        <v/>
      </c>
      <c r="I111" s="4" t="str">
        <f>IF($D111=I$4,$F111*IF($B111="Common",7,1)*IF($B111="Uncommon",2,1)/40/VLOOKUP("Units Per - "&amp;$D111,Lookup!$A$2:$D$10014,4,FALSE),"")</f>
        <v/>
      </c>
      <c r="J111" s="4" t="str">
        <f>IF($D111=J$4,$F111*IF($B111="Common",7,1)*IF($B111="Uncommon",2,1)/40/VLOOKUP("Units Per - "&amp;$D111,Lookup!$A$2:$D$10014,4,FALSE),"")</f>
        <v/>
      </c>
      <c r="K111" s="4" t="str">
        <f>IF($D111=K$4,$F111*IF($B111="Common",7,1)*IF($B111="Uncommon",2,1)/40/VLOOKUP("Units Per - "&amp;$D111,Lookup!$A$2:$D$10014,4,FALSE),"")</f>
        <v/>
      </c>
      <c r="L111" s="4" t="str">
        <f>IF($D111=L$4,$F111*IF($B111="Common",7,1)*IF($B111="Uncommon",2,1)/40/VLOOKUP("Units Per - "&amp;$D111,Lookup!$A$2:$D$10014,4,FALSE),"")</f>
        <v/>
      </c>
      <c r="M111" s="4" t="str">
        <f>IF($D111=M$4,$F111*IF($B111="Common",7,1)*IF($B111="Uncommon",2,1)/40/VLOOKUP("Units Per - "&amp;$D111,Lookup!$A$2:$D$10014,4,FALSE),"")</f>
        <v/>
      </c>
      <c r="N111" s="4" t="str">
        <f>IF($D111=N$4,$F111*IF($B111="Common",7,1)*IF($B111="Uncommon",2,1)/40/VLOOKUP("Units Per - "&amp;$D111,Lookup!$A$2:$D$10014,4,FALSE),"")</f>
        <v/>
      </c>
      <c r="O111" s="4" t="str">
        <f>IF($D111=O$4,$F111*IF($B111="Common",7,1)*IF($B111="Uncommon",2,1)/40/VLOOKUP("Units Per - "&amp;$D111,Lookup!$A$2:$D$10014,4,FALSE),"")</f>
        <v/>
      </c>
      <c r="P111" s="4" t="str">
        <f>IF($D111=P$4,$F111*IF($B111="Common",7,1)*IF($B111="Uncommon",2,1)/40/VLOOKUP("Units Per - "&amp;$D111,Lookup!$A$2:$D$10014,4,FALSE),"")</f>
        <v/>
      </c>
      <c r="Q111" s="4">
        <f>IF($D111=Q$4,$F111*IF($B111="Common",7,1)*IF($B111="Uncommon",2,1)/40/VLOOKUP("Units Per - "&amp;$D111,Lookup!$A$2:$D$10014,4,FALSE),"")</f>
        <v>6.0000000000000001E-3</v>
      </c>
      <c r="R111" s="4" t="str">
        <f>IF($D111=R$4,$F111*IF($B111="Common",7,1)*IF($B111="Uncommon",2,1)/40/VLOOKUP("Units Per - "&amp;$D111,Lookup!$A$2:$D$10014,4,FALSE),"")</f>
        <v/>
      </c>
    </row>
    <row r="112" spans="1:18" x14ac:dyDescent="0.25">
      <c r="A112">
        <v>2021</v>
      </c>
      <c r="B112" t="s">
        <v>34</v>
      </c>
      <c r="C112" t="s">
        <v>195</v>
      </c>
      <c r="D112" t="s">
        <v>27</v>
      </c>
      <c r="E112" t="str">
        <f>IF(ISBLANK($D112),"",VLOOKUP("TG Abbrev - "&amp;$D112,Lookup!$A$2:$D$10014,4,FALSE))</f>
        <v>Philosopher's Stone</v>
      </c>
      <c r="F112" s="3">
        <f>IF(ISBLANK($D112),"",IF($D112="Bar",VALUE(LEFT($C112,(FIND(" ",$C112,1)-1))),VLOOKUP("Units - "&amp;$D112&amp;" "&amp;B112,Lookup!$A$2:$D$10014,4,FALSE)))</f>
        <v>6</v>
      </c>
      <c r="G112" s="4" t="str">
        <f>IF($D112=G$4,$F112*IF($B112="Common",7,1)*IF($B112="Uncommon",2,1)/40/VLOOKUP("Units Per - "&amp;$D112,Lookup!$A$2:$D$10014,4,FALSE),"")</f>
        <v/>
      </c>
      <c r="H112" s="4" t="str">
        <f>IF($D112=H$4,$F112*IF($B112="Common",7,1)*IF($B112="Uncommon",2,1)/40/VLOOKUP("Units Per - "&amp;$D112,Lookup!$A$2:$D$10014,4,FALSE),"")</f>
        <v/>
      </c>
      <c r="I112" s="4" t="str">
        <f>IF($D112=I$4,$F112*IF($B112="Common",7,1)*IF($B112="Uncommon",2,1)/40/VLOOKUP("Units Per - "&amp;$D112,Lookup!$A$2:$D$10014,4,FALSE),"")</f>
        <v/>
      </c>
      <c r="J112" s="4" t="str">
        <f>IF($D112=J$4,$F112*IF($B112="Common",7,1)*IF($B112="Uncommon",2,1)/40/VLOOKUP("Units Per - "&amp;$D112,Lookup!$A$2:$D$10014,4,FALSE),"")</f>
        <v/>
      </c>
      <c r="K112" s="4" t="str">
        <f>IF($D112=K$4,$F112*IF($B112="Common",7,1)*IF($B112="Uncommon",2,1)/40/VLOOKUP("Units Per - "&amp;$D112,Lookup!$A$2:$D$10014,4,FALSE),"")</f>
        <v/>
      </c>
      <c r="L112" s="4" t="str">
        <f>IF($D112=L$4,$F112*IF($B112="Common",7,1)*IF($B112="Uncommon",2,1)/40/VLOOKUP("Units Per - "&amp;$D112,Lookup!$A$2:$D$10014,4,FALSE),"")</f>
        <v/>
      </c>
      <c r="M112" s="4" t="str">
        <f>IF($D112=M$4,$F112*IF($B112="Common",7,1)*IF($B112="Uncommon",2,1)/40/VLOOKUP("Units Per - "&amp;$D112,Lookup!$A$2:$D$10014,4,FALSE),"")</f>
        <v/>
      </c>
      <c r="N112" s="4" t="str">
        <f>IF($D112=N$4,$F112*IF($B112="Common",7,1)*IF($B112="Uncommon",2,1)/40/VLOOKUP("Units Per - "&amp;$D112,Lookup!$A$2:$D$10014,4,FALSE),"")</f>
        <v/>
      </c>
      <c r="O112" s="4" t="str">
        <f>IF($D112=O$4,$F112*IF($B112="Common",7,1)*IF($B112="Uncommon",2,1)/40/VLOOKUP("Units Per - "&amp;$D112,Lookup!$A$2:$D$10014,4,FALSE),"")</f>
        <v/>
      </c>
      <c r="P112" s="4" t="str">
        <f>IF($D112=P$4,$F112*IF($B112="Common",7,1)*IF($B112="Uncommon",2,1)/40/VLOOKUP("Units Per - "&amp;$D112,Lookup!$A$2:$D$10014,4,FALSE),"")</f>
        <v/>
      </c>
      <c r="Q112" s="4">
        <f>IF($D112=Q$4,$F112*IF($B112="Common",7,1)*IF($B112="Uncommon",2,1)/40/VLOOKUP("Units Per - "&amp;$D112,Lookup!$A$2:$D$10014,4,FALSE),"")</f>
        <v>6.0000000000000001E-3</v>
      </c>
      <c r="R112" s="4" t="str">
        <f>IF($D112=R$4,$F112*IF($B112="Common",7,1)*IF($B112="Uncommon",2,1)/40/VLOOKUP("Units Per - "&amp;$D112,Lookup!$A$2:$D$10014,4,FALSE),"")</f>
        <v/>
      </c>
    </row>
    <row r="113" spans="1:18" x14ac:dyDescent="0.25">
      <c r="A113">
        <v>2021</v>
      </c>
      <c r="B113" t="s">
        <v>34</v>
      </c>
      <c r="C113" t="s">
        <v>196</v>
      </c>
      <c r="D113" t="s">
        <v>31</v>
      </c>
      <c r="E113" t="str">
        <f>IF(ISBLANK($D113),"",VLOOKUP("TG Abbrev - "&amp;$D113,Lookup!$A$2:$D$10014,4,FALSE))</f>
        <v>Aragonite</v>
      </c>
      <c r="F113" s="3">
        <f>IF(ISBLANK($D113),"",IF($D113="Bar",VALUE(LEFT($C113,(FIND(" ",$C113,1)-1))),VLOOKUP("Units - "&amp;$D113&amp;" "&amp;B113,Lookup!$A$2:$D$10014,4,FALSE)))</f>
        <v>1</v>
      </c>
      <c r="G113" s="4" t="str">
        <f>IF($D113=G$4,$F113*IF($B113="Common",7,1)*IF($B113="Uncommon",2,1)/40/VLOOKUP("Units Per - "&amp;$D113,Lookup!$A$2:$D$10014,4,FALSE),"")</f>
        <v/>
      </c>
      <c r="H113" s="4" t="str">
        <f>IF($D113=H$4,$F113*IF($B113="Common",7,1)*IF($B113="Uncommon",2,1)/40/VLOOKUP("Units Per - "&amp;$D113,Lookup!$A$2:$D$10014,4,FALSE),"")</f>
        <v/>
      </c>
      <c r="I113" s="4">
        <f>IF($D113=I$4,$F113*IF($B113="Common",7,1)*IF($B113="Uncommon",2,1)/40/VLOOKUP("Units Per - "&amp;$D113,Lookup!$A$2:$D$10014,4,FALSE),"")</f>
        <v>1E-3</v>
      </c>
      <c r="J113" s="4" t="str">
        <f>IF($D113=J$4,$F113*IF($B113="Common",7,1)*IF($B113="Uncommon",2,1)/40/VLOOKUP("Units Per - "&amp;$D113,Lookup!$A$2:$D$10014,4,FALSE),"")</f>
        <v/>
      </c>
      <c r="K113" s="4" t="str">
        <f>IF($D113=K$4,$F113*IF($B113="Common",7,1)*IF($B113="Uncommon",2,1)/40/VLOOKUP("Units Per - "&amp;$D113,Lookup!$A$2:$D$10014,4,FALSE),"")</f>
        <v/>
      </c>
      <c r="L113" s="4" t="str">
        <f>IF($D113=L$4,$F113*IF($B113="Common",7,1)*IF($B113="Uncommon",2,1)/40/VLOOKUP("Units Per - "&amp;$D113,Lookup!$A$2:$D$10014,4,FALSE),"")</f>
        <v/>
      </c>
      <c r="M113" s="4" t="str">
        <f>IF($D113=M$4,$F113*IF($B113="Common",7,1)*IF($B113="Uncommon",2,1)/40/VLOOKUP("Units Per - "&amp;$D113,Lookup!$A$2:$D$10014,4,FALSE),"")</f>
        <v/>
      </c>
      <c r="N113" s="4" t="str">
        <f>IF($D113=N$4,$F113*IF($B113="Common",7,1)*IF($B113="Uncommon",2,1)/40/VLOOKUP("Units Per - "&amp;$D113,Lookup!$A$2:$D$10014,4,FALSE),"")</f>
        <v/>
      </c>
      <c r="O113" s="4" t="str">
        <f>IF($D113=O$4,$F113*IF($B113="Common",7,1)*IF($B113="Uncommon",2,1)/40/VLOOKUP("Units Per - "&amp;$D113,Lookup!$A$2:$D$10014,4,FALSE),"")</f>
        <v/>
      </c>
      <c r="P113" s="4" t="str">
        <f>IF($D113=P$4,$F113*IF($B113="Common",7,1)*IF($B113="Uncommon",2,1)/40/VLOOKUP("Units Per - "&amp;$D113,Lookup!$A$2:$D$10014,4,FALSE),"")</f>
        <v/>
      </c>
      <c r="Q113" s="4" t="str">
        <f>IF($D113=Q$4,$F113*IF($B113="Common",7,1)*IF($B113="Uncommon",2,1)/40/VLOOKUP("Units Per - "&amp;$D113,Lookup!$A$2:$D$10014,4,FALSE),"")</f>
        <v/>
      </c>
      <c r="R113" s="4" t="str">
        <f>IF($D113=R$4,$F113*IF($B113="Common",7,1)*IF($B113="Uncommon",2,1)/40/VLOOKUP("Units Per - "&amp;$D113,Lookup!$A$2:$D$10014,4,FALSE),"")</f>
        <v/>
      </c>
    </row>
    <row r="114" spans="1:18" x14ac:dyDescent="0.25">
      <c r="A114">
        <v>2021</v>
      </c>
      <c r="B114" t="s">
        <v>34</v>
      </c>
      <c r="C114" t="s">
        <v>197</v>
      </c>
      <c r="D114" t="s">
        <v>29</v>
      </c>
      <c r="E114" t="str">
        <f>IF(ISBLANK($D114),"",VLOOKUP("TG Abbrev - "&amp;$D114,Lookup!$A$2:$D$10014,4,FALSE))</f>
        <v>Alchemist's Ink</v>
      </c>
      <c r="F114" s="3">
        <f>IF(ISBLANK($D114),"",IF($D114="Bar",VALUE(LEFT($C114,(FIND(" ",$C114,1)-1))),VLOOKUP("Units - "&amp;$D114&amp;" "&amp;B114,Lookup!$A$2:$D$10014,4,FALSE)))</f>
        <v>6</v>
      </c>
      <c r="G114" s="4">
        <f>IF($D114=G$4,$F114*IF($B114="Common",7,1)*IF($B114="Uncommon",2,1)/40/VLOOKUP("Units Per - "&amp;$D114,Lookup!$A$2:$D$10014,4,FALSE),"")</f>
        <v>6.0000000000000001E-3</v>
      </c>
      <c r="H114" s="4" t="str">
        <f>IF($D114=H$4,$F114*IF($B114="Common",7,1)*IF($B114="Uncommon",2,1)/40/VLOOKUP("Units Per - "&amp;$D114,Lookup!$A$2:$D$10014,4,FALSE),"")</f>
        <v/>
      </c>
      <c r="I114" s="4" t="str">
        <f>IF($D114=I$4,$F114*IF($B114="Common",7,1)*IF($B114="Uncommon",2,1)/40/VLOOKUP("Units Per - "&amp;$D114,Lookup!$A$2:$D$10014,4,FALSE),"")</f>
        <v/>
      </c>
      <c r="J114" s="4" t="str">
        <f>IF($D114=J$4,$F114*IF($B114="Common",7,1)*IF($B114="Uncommon",2,1)/40/VLOOKUP("Units Per - "&amp;$D114,Lookup!$A$2:$D$10014,4,FALSE),"")</f>
        <v/>
      </c>
      <c r="K114" s="4" t="str">
        <f>IF($D114=K$4,$F114*IF($B114="Common",7,1)*IF($B114="Uncommon",2,1)/40/VLOOKUP("Units Per - "&amp;$D114,Lookup!$A$2:$D$10014,4,FALSE),"")</f>
        <v/>
      </c>
      <c r="L114" s="4" t="str">
        <f>IF($D114=L$4,$F114*IF($B114="Common",7,1)*IF($B114="Uncommon",2,1)/40/VLOOKUP("Units Per - "&amp;$D114,Lookup!$A$2:$D$10014,4,FALSE),"")</f>
        <v/>
      </c>
      <c r="M114" s="4" t="str">
        <f>IF($D114=M$4,$F114*IF($B114="Common",7,1)*IF($B114="Uncommon",2,1)/40/VLOOKUP("Units Per - "&amp;$D114,Lookup!$A$2:$D$10014,4,FALSE),"")</f>
        <v/>
      </c>
      <c r="N114" s="4" t="str">
        <f>IF($D114=N$4,$F114*IF($B114="Common",7,1)*IF($B114="Uncommon",2,1)/40/VLOOKUP("Units Per - "&amp;$D114,Lookup!$A$2:$D$10014,4,FALSE),"")</f>
        <v/>
      </c>
      <c r="O114" s="4" t="str">
        <f>IF($D114=O$4,$F114*IF($B114="Common",7,1)*IF($B114="Uncommon",2,1)/40/VLOOKUP("Units Per - "&amp;$D114,Lookup!$A$2:$D$10014,4,FALSE),"")</f>
        <v/>
      </c>
      <c r="P114" s="4" t="str">
        <f>IF($D114=P$4,$F114*IF($B114="Common",7,1)*IF($B114="Uncommon",2,1)/40/VLOOKUP("Units Per - "&amp;$D114,Lookup!$A$2:$D$10014,4,FALSE),"")</f>
        <v/>
      </c>
      <c r="Q114" s="4" t="str">
        <f>IF($D114=Q$4,$F114*IF($B114="Common",7,1)*IF($B114="Uncommon",2,1)/40/VLOOKUP("Units Per - "&amp;$D114,Lookup!$A$2:$D$10014,4,FALSE),"")</f>
        <v/>
      </c>
      <c r="R114" s="4" t="str">
        <f>IF($D114=R$4,$F114*IF($B114="Common",7,1)*IF($B114="Uncommon",2,1)/40/VLOOKUP("Units Per - "&amp;$D114,Lookup!$A$2:$D$10014,4,FALSE),"")</f>
        <v/>
      </c>
    </row>
    <row r="115" spans="1:18" x14ac:dyDescent="0.25">
      <c r="A115">
        <v>2021</v>
      </c>
      <c r="B115" t="s">
        <v>34</v>
      </c>
      <c r="C115" t="s">
        <v>198</v>
      </c>
      <c r="D115" t="s">
        <v>29</v>
      </c>
      <c r="E115" t="str">
        <f>IF(ISBLANK($D115),"",VLOOKUP("TG Abbrev - "&amp;$D115,Lookup!$A$2:$D$10014,4,FALSE))</f>
        <v>Alchemist's Ink</v>
      </c>
      <c r="F115" s="3">
        <f>IF(ISBLANK($D115),"",IF($D115="Bar",VALUE(LEFT($C115,(FIND(" ",$C115,1)-1))),VLOOKUP("Units - "&amp;$D115&amp;" "&amp;B115,Lookup!$A$2:$D$10014,4,FALSE)))</f>
        <v>6</v>
      </c>
      <c r="G115" s="4">
        <f>IF($D115=G$4,$F115*IF($B115="Common",7,1)*IF($B115="Uncommon",2,1)/40/VLOOKUP("Units Per - "&amp;$D115,Lookup!$A$2:$D$10014,4,FALSE),"")</f>
        <v>6.0000000000000001E-3</v>
      </c>
      <c r="H115" s="4" t="str">
        <f>IF($D115=H$4,$F115*IF($B115="Common",7,1)*IF($B115="Uncommon",2,1)/40/VLOOKUP("Units Per - "&amp;$D115,Lookup!$A$2:$D$10014,4,FALSE),"")</f>
        <v/>
      </c>
      <c r="I115" s="4" t="str">
        <f>IF($D115=I$4,$F115*IF($B115="Common",7,1)*IF($B115="Uncommon",2,1)/40/VLOOKUP("Units Per - "&amp;$D115,Lookup!$A$2:$D$10014,4,FALSE),"")</f>
        <v/>
      </c>
      <c r="J115" s="4" t="str">
        <f>IF($D115=J$4,$F115*IF($B115="Common",7,1)*IF($B115="Uncommon",2,1)/40/VLOOKUP("Units Per - "&amp;$D115,Lookup!$A$2:$D$10014,4,FALSE),"")</f>
        <v/>
      </c>
      <c r="K115" s="4" t="str">
        <f>IF($D115=K$4,$F115*IF($B115="Common",7,1)*IF($B115="Uncommon",2,1)/40/VLOOKUP("Units Per - "&amp;$D115,Lookup!$A$2:$D$10014,4,FALSE),"")</f>
        <v/>
      </c>
      <c r="L115" s="4" t="str">
        <f>IF($D115=L$4,$F115*IF($B115="Common",7,1)*IF($B115="Uncommon",2,1)/40/VLOOKUP("Units Per - "&amp;$D115,Lookup!$A$2:$D$10014,4,FALSE),"")</f>
        <v/>
      </c>
      <c r="M115" s="4" t="str">
        <f>IF($D115=M$4,$F115*IF($B115="Common",7,1)*IF($B115="Uncommon",2,1)/40/VLOOKUP("Units Per - "&amp;$D115,Lookup!$A$2:$D$10014,4,FALSE),"")</f>
        <v/>
      </c>
      <c r="N115" s="4" t="str">
        <f>IF($D115=N$4,$F115*IF($B115="Common",7,1)*IF($B115="Uncommon",2,1)/40/VLOOKUP("Units Per - "&amp;$D115,Lookup!$A$2:$D$10014,4,FALSE),"")</f>
        <v/>
      </c>
      <c r="O115" s="4" t="str">
        <f>IF($D115=O$4,$F115*IF($B115="Common",7,1)*IF($B115="Uncommon",2,1)/40/VLOOKUP("Units Per - "&amp;$D115,Lookup!$A$2:$D$10014,4,FALSE),"")</f>
        <v/>
      </c>
      <c r="P115" s="4" t="str">
        <f>IF($D115=P$4,$F115*IF($B115="Common",7,1)*IF($B115="Uncommon",2,1)/40/VLOOKUP("Units Per - "&amp;$D115,Lookup!$A$2:$D$10014,4,FALSE),"")</f>
        <v/>
      </c>
      <c r="Q115" s="4" t="str">
        <f>IF($D115=Q$4,$F115*IF($B115="Common",7,1)*IF($B115="Uncommon",2,1)/40/VLOOKUP("Units Per - "&amp;$D115,Lookup!$A$2:$D$10014,4,FALSE),"")</f>
        <v/>
      </c>
      <c r="R115" s="4" t="str">
        <f>IF($D115=R$4,$F115*IF($B115="Common",7,1)*IF($B115="Uncommon",2,1)/40/VLOOKUP("Units Per - "&amp;$D115,Lookup!$A$2:$D$10014,4,FALSE),"")</f>
        <v/>
      </c>
    </row>
    <row r="116" spans="1:18" x14ac:dyDescent="0.25">
      <c r="A116">
        <v>2021</v>
      </c>
      <c r="B116" t="s">
        <v>34</v>
      </c>
      <c r="C116" t="s">
        <v>199</v>
      </c>
      <c r="D116" t="s">
        <v>31</v>
      </c>
      <c r="E116" t="str">
        <f>IF(ISBLANK($D116),"",VLOOKUP("TG Abbrev - "&amp;$D116,Lookup!$A$2:$D$10014,4,FALSE))</f>
        <v>Aragonite</v>
      </c>
      <c r="F116" s="3">
        <f>IF(ISBLANK($D116),"",IF($D116="Bar",VALUE(LEFT($C116,(FIND(" ",$C116,1)-1))),VLOOKUP("Units - "&amp;$D116&amp;" "&amp;B116,Lookup!$A$2:$D$10014,4,FALSE)))</f>
        <v>1</v>
      </c>
      <c r="G116" s="4" t="str">
        <f>IF($D116=G$4,$F116*IF($B116="Common",7,1)*IF($B116="Uncommon",2,1)/40/VLOOKUP("Units Per - "&amp;$D116,Lookup!$A$2:$D$10014,4,FALSE),"")</f>
        <v/>
      </c>
      <c r="H116" s="4" t="str">
        <f>IF($D116=H$4,$F116*IF($B116="Common",7,1)*IF($B116="Uncommon",2,1)/40/VLOOKUP("Units Per - "&amp;$D116,Lookup!$A$2:$D$10014,4,FALSE),"")</f>
        <v/>
      </c>
      <c r="I116" s="4">
        <f>IF($D116=I$4,$F116*IF($B116="Common",7,1)*IF($B116="Uncommon",2,1)/40/VLOOKUP("Units Per - "&amp;$D116,Lookup!$A$2:$D$10014,4,FALSE),"")</f>
        <v>1E-3</v>
      </c>
      <c r="J116" s="4" t="str">
        <f>IF($D116=J$4,$F116*IF($B116="Common",7,1)*IF($B116="Uncommon",2,1)/40/VLOOKUP("Units Per - "&amp;$D116,Lookup!$A$2:$D$10014,4,FALSE),"")</f>
        <v/>
      </c>
      <c r="K116" s="4" t="str">
        <f>IF($D116=K$4,$F116*IF($B116="Common",7,1)*IF($B116="Uncommon",2,1)/40/VLOOKUP("Units Per - "&amp;$D116,Lookup!$A$2:$D$10014,4,FALSE),"")</f>
        <v/>
      </c>
      <c r="L116" s="4" t="str">
        <f>IF($D116=L$4,$F116*IF($B116="Common",7,1)*IF($B116="Uncommon",2,1)/40/VLOOKUP("Units Per - "&amp;$D116,Lookup!$A$2:$D$10014,4,FALSE),"")</f>
        <v/>
      </c>
      <c r="M116" s="4" t="str">
        <f>IF($D116=M$4,$F116*IF($B116="Common",7,1)*IF($B116="Uncommon",2,1)/40/VLOOKUP("Units Per - "&amp;$D116,Lookup!$A$2:$D$10014,4,FALSE),"")</f>
        <v/>
      </c>
      <c r="N116" s="4" t="str">
        <f>IF($D116=N$4,$F116*IF($B116="Common",7,1)*IF($B116="Uncommon",2,1)/40/VLOOKUP("Units Per - "&amp;$D116,Lookup!$A$2:$D$10014,4,FALSE),"")</f>
        <v/>
      </c>
      <c r="O116" s="4" t="str">
        <f>IF($D116=O$4,$F116*IF($B116="Common",7,1)*IF($B116="Uncommon",2,1)/40/VLOOKUP("Units Per - "&amp;$D116,Lookup!$A$2:$D$10014,4,FALSE),"")</f>
        <v/>
      </c>
      <c r="P116" s="4" t="str">
        <f>IF($D116=P$4,$F116*IF($B116="Common",7,1)*IF($B116="Uncommon",2,1)/40/VLOOKUP("Units Per - "&amp;$D116,Lookup!$A$2:$D$10014,4,FALSE),"")</f>
        <v/>
      </c>
      <c r="Q116" s="4" t="str">
        <f>IF($D116=Q$4,$F116*IF($B116="Common",7,1)*IF($B116="Uncommon",2,1)/40/VLOOKUP("Units Per - "&amp;$D116,Lookup!$A$2:$D$10014,4,FALSE),"")</f>
        <v/>
      </c>
      <c r="R116" s="4" t="str">
        <f>IF($D116=R$4,$F116*IF($B116="Common",7,1)*IF($B116="Uncommon",2,1)/40/VLOOKUP("Units Per - "&amp;$D116,Lookup!$A$2:$D$10014,4,FALSE),"")</f>
        <v/>
      </c>
    </row>
    <row r="117" spans="1:18" x14ac:dyDescent="0.25">
      <c r="A117">
        <v>2021</v>
      </c>
      <c r="B117" t="s">
        <v>34</v>
      </c>
      <c r="C117" t="s">
        <v>200</v>
      </c>
      <c r="D117" t="s">
        <v>27</v>
      </c>
      <c r="E117" t="str">
        <f>IF(ISBLANK($D117),"",VLOOKUP("TG Abbrev - "&amp;$D117,Lookup!$A$2:$D$10014,4,FALSE))</f>
        <v>Philosopher's Stone</v>
      </c>
      <c r="F117" s="3">
        <f>IF(ISBLANK($D117),"",IF($D117="Bar",VALUE(LEFT($C117,(FIND(" ",$C117,1)-1))),VLOOKUP("Units - "&amp;$D117&amp;" "&amp;B117,Lookup!$A$2:$D$10014,4,FALSE)))</f>
        <v>6</v>
      </c>
      <c r="G117" s="4" t="str">
        <f>IF($D117=G$4,$F117*IF($B117="Common",7,1)*IF($B117="Uncommon",2,1)/40/VLOOKUP("Units Per - "&amp;$D117,Lookup!$A$2:$D$10014,4,FALSE),"")</f>
        <v/>
      </c>
      <c r="H117" s="4" t="str">
        <f>IF($D117=H$4,$F117*IF($B117="Common",7,1)*IF($B117="Uncommon",2,1)/40/VLOOKUP("Units Per - "&amp;$D117,Lookup!$A$2:$D$10014,4,FALSE),"")</f>
        <v/>
      </c>
      <c r="I117" s="4" t="str">
        <f>IF($D117=I$4,$F117*IF($B117="Common",7,1)*IF($B117="Uncommon",2,1)/40/VLOOKUP("Units Per - "&amp;$D117,Lookup!$A$2:$D$10014,4,FALSE),"")</f>
        <v/>
      </c>
      <c r="J117" s="4" t="str">
        <f>IF($D117=J$4,$F117*IF($B117="Common",7,1)*IF($B117="Uncommon",2,1)/40/VLOOKUP("Units Per - "&amp;$D117,Lookup!$A$2:$D$10014,4,FALSE),"")</f>
        <v/>
      </c>
      <c r="K117" s="4" t="str">
        <f>IF($D117=K$4,$F117*IF($B117="Common",7,1)*IF($B117="Uncommon",2,1)/40/VLOOKUP("Units Per - "&amp;$D117,Lookup!$A$2:$D$10014,4,FALSE),"")</f>
        <v/>
      </c>
      <c r="L117" s="4" t="str">
        <f>IF($D117=L$4,$F117*IF($B117="Common",7,1)*IF($B117="Uncommon",2,1)/40/VLOOKUP("Units Per - "&amp;$D117,Lookup!$A$2:$D$10014,4,FALSE),"")</f>
        <v/>
      </c>
      <c r="M117" s="4" t="str">
        <f>IF($D117=M$4,$F117*IF($B117="Common",7,1)*IF($B117="Uncommon",2,1)/40/VLOOKUP("Units Per - "&amp;$D117,Lookup!$A$2:$D$10014,4,FALSE),"")</f>
        <v/>
      </c>
      <c r="N117" s="4" t="str">
        <f>IF($D117=N$4,$F117*IF($B117="Common",7,1)*IF($B117="Uncommon",2,1)/40/VLOOKUP("Units Per - "&amp;$D117,Lookup!$A$2:$D$10014,4,FALSE),"")</f>
        <v/>
      </c>
      <c r="O117" s="4" t="str">
        <f>IF($D117=O$4,$F117*IF($B117="Common",7,1)*IF($B117="Uncommon",2,1)/40/VLOOKUP("Units Per - "&amp;$D117,Lookup!$A$2:$D$10014,4,FALSE),"")</f>
        <v/>
      </c>
      <c r="P117" s="4" t="str">
        <f>IF($D117=P$4,$F117*IF($B117="Common",7,1)*IF($B117="Uncommon",2,1)/40/VLOOKUP("Units Per - "&amp;$D117,Lookup!$A$2:$D$10014,4,FALSE),"")</f>
        <v/>
      </c>
      <c r="Q117" s="4">
        <f>IF($D117=Q$4,$F117*IF($B117="Common",7,1)*IF($B117="Uncommon",2,1)/40/VLOOKUP("Units Per - "&amp;$D117,Lookup!$A$2:$D$10014,4,FALSE),"")</f>
        <v>6.0000000000000001E-3</v>
      </c>
      <c r="R117" s="4" t="str">
        <f>IF($D117=R$4,$F117*IF($B117="Common",7,1)*IF($B117="Uncommon",2,1)/40/VLOOKUP("Units Per - "&amp;$D117,Lookup!$A$2:$D$10014,4,FALSE),"")</f>
        <v/>
      </c>
    </row>
    <row r="118" spans="1:18" x14ac:dyDescent="0.25">
      <c r="A118">
        <v>2021</v>
      </c>
      <c r="B118" t="s">
        <v>34</v>
      </c>
      <c r="C118" t="s">
        <v>201</v>
      </c>
      <c r="D118" t="s">
        <v>25</v>
      </c>
      <c r="E118" t="str">
        <f>IF(ISBLANK($D118),"",VLOOKUP("TG Abbrev - "&amp;$D118,Lookup!$A$2:$D$10014,4,FALSE))</f>
        <v>Mystic Silk</v>
      </c>
      <c r="F118" s="3">
        <f>IF(ISBLANK($D118),"",IF($D118="Bar",VALUE(LEFT($C118,(FIND(" ",$C118,1)-1))),VLOOKUP("Units - "&amp;$D118&amp;" "&amp;B118,Lookup!$A$2:$D$10014,4,FALSE)))</f>
        <v>6</v>
      </c>
      <c r="G118" s="4" t="str">
        <f>IF($D118=G$4,$F118*IF($B118="Common",7,1)*IF($B118="Uncommon",2,1)/40/VLOOKUP("Units Per - "&amp;$D118,Lookup!$A$2:$D$10014,4,FALSE),"")</f>
        <v/>
      </c>
      <c r="H118" s="4" t="str">
        <f>IF($D118=H$4,$F118*IF($B118="Common",7,1)*IF($B118="Uncommon",2,1)/40/VLOOKUP("Units Per - "&amp;$D118,Lookup!$A$2:$D$10014,4,FALSE),"")</f>
        <v/>
      </c>
      <c r="I118" s="4" t="str">
        <f>IF($D118=I$4,$F118*IF($B118="Common",7,1)*IF($B118="Uncommon",2,1)/40/VLOOKUP("Units Per - "&amp;$D118,Lookup!$A$2:$D$10014,4,FALSE),"")</f>
        <v/>
      </c>
      <c r="J118" s="4" t="str">
        <f>IF($D118=J$4,$F118*IF($B118="Common",7,1)*IF($B118="Uncommon",2,1)/40/VLOOKUP("Units Per - "&amp;$D118,Lookup!$A$2:$D$10014,4,FALSE),"")</f>
        <v/>
      </c>
      <c r="K118" s="4" t="str">
        <f>IF($D118=K$4,$F118*IF($B118="Common",7,1)*IF($B118="Uncommon",2,1)/40/VLOOKUP("Units Per - "&amp;$D118,Lookup!$A$2:$D$10014,4,FALSE),"")</f>
        <v/>
      </c>
      <c r="L118" s="4" t="str">
        <f>IF($D118=L$4,$F118*IF($B118="Common",7,1)*IF($B118="Uncommon",2,1)/40/VLOOKUP("Units Per - "&amp;$D118,Lookup!$A$2:$D$10014,4,FALSE),"")</f>
        <v/>
      </c>
      <c r="M118" s="4" t="str">
        <f>IF($D118=M$4,$F118*IF($B118="Common",7,1)*IF($B118="Uncommon",2,1)/40/VLOOKUP("Units Per - "&amp;$D118,Lookup!$A$2:$D$10014,4,FALSE),"")</f>
        <v/>
      </c>
      <c r="N118" s="4" t="str">
        <f>IF($D118=N$4,$F118*IF($B118="Common",7,1)*IF($B118="Uncommon",2,1)/40/VLOOKUP("Units Per - "&amp;$D118,Lookup!$A$2:$D$10014,4,FALSE),"")</f>
        <v/>
      </c>
      <c r="O118" s="4">
        <f>IF($D118=O$4,$F118*IF($B118="Common",7,1)*IF($B118="Uncommon",2,1)/40/VLOOKUP("Units Per - "&amp;$D118,Lookup!$A$2:$D$10014,4,FALSE),"")</f>
        <v>6.0000000000000001E-3</v>
      </c>
      <c r="P118" s="4" t="str">
        <f>IF($D118=P$4,$F118*IF($B118="Common",7,1)*IF($B118="Uncommon",2,1)/40/VLOOKUP("Units Per - "&amp;$D118,Lookup!$A$2:$D$10014,4,FALSE),"")</f>
        <v/>
      </c>
      <c r="Q118" s="4" t="str">
        <f>IF($D118=Q$4,$F118*IF($B118="Common",7,1)*IF($B118="Uncommon",2,1)/40/VLOOKUP("Units Per - "&amp;$D118,Lookup!$A$2:$D$10014,4,FALSE),"")</f>
        <v/>
      </c>
      <c r="R118" s="4" t="str">
        <f>IF($D118=R$4,$F118*IF($B118="Common",7,1)*IF($B118="Uncommon",2,1)/40/VLOOKUP("Units Per - "&amp;$D118,Lookup!$A$2:$D$10014,4,FALSE),"")</f>
        <v/>
      </c>
    </row>
    <row r="119" spans="1:18" x14ac:dyDescent="0.25">
      <c r="A119">
        <v>2021</v>
      </c>
      <c r="B119" t="s">
        <v>34</v>
      </c>
      <c r="C119" t="s">
        <v>202</v>
      </c>
      <c r="D119" t="s">
        <v>31</v>
      </c>
      <c r="E119" t="str">
        <f>IF(ISBLANK($D119),"",VLOOKUP("TG Abbrev - "&amp;$D119,Lookup!$A$2:$D$10014,4,FALSE))</f>
        <v>Aragonite</v>
      </c>
      <c r="F119" s="3">
        <f>IF(ISBLANK($D119),"",IF($D119="Bar",VALUE(LEFT($C119,(FIND(" ",$C119,1)-1))),VLOOKUP("Units - "&amp;$D119&amp;" "&amp;B119,Lookup!$A$2:$D$10014,4,FALSE)))</f>
        <v>1</v>
      </c>
      <c r="G119" s="4" t="str">
        <f>IF($D119=G$4,$F119*IF($B119="Common",7,1)*IF($B119="Uncommon",2,1)/40/VLOOKUP("Units Per - "&amp;$D119,Lookup!$A$2:$D$10014,4,FALSE),"")</f>
        <v/>
      </c>
      <c r="H119" s="4" t="str">
        <f>IF($D119=H$4,$F119*IF($B119="Common",7,1)*IF($B119="Uncommon",2,1)/40/VLOOKUP("Units Per - "&amp;$D119,Lookup!$A$2:$D$10014,4,FALSE),"")</f>
        <v/>
      </c>
      <c r="I119" s="4">
        <f>IF($D119=I$4,$F119*IF($B119="Common",7,1)*IF($B119="Uncommon",2,1)/40/VLOOKUP("Units Per - "&amp;$D119,Lookup!$A$2:$D$10014,4,FALSE),"")</f>
        <v>1E-3</v>
      </c>
      <c r="J119" s="4" t="str">
        <f>IF($D119=J$4,$F119*IF($B119="Common",7,1)*IF($B119="Uncommon",2,1)/40/VLOOKUP("Units Per - "&amp;$D119,Lookup!$A$2:$D$10014,4,FALSE),"")</f>
        <v/>
      </c>
      <c r="K119" s="4" t="str">
        <f>IF($D119=K$4,$F119*IF($B119="Common",7,1)*IF($B119="Uncommon",2,1)/40/VLOOKUP("Units Per - "&amp;$D119,Lookup!$A$2:$D$10014,4,FALSE),"")</f>
        <v/>
      </c>
      <c r="L119" s="4" t="str">
        <f>IF($D119=L$4,$F119*IF($B119="Common",7,1)*IF($B119="Uncommon",2,1)/40/VLOOKUP("Units Per - "&amp;$D119,Lookup!$A$2:$D$10014,4,FALSE),"")</f>
        <v/>
      </c>
      <c r="M119" s="4" t="str">
        <f>IF($D119=M$4,$F119*IF($B119="Common",7,1)*IF($B119="Uncommon",2,1)/40/VLOOKUP("Units Per - "&amp;$D119,Lookup!$A$2:$D$10014,4,FALSE),"")</f>
        <v/>
      </c>
      <c r="N119" s="4" t="str">
        <f>IF($D119=N$4,$F119*IF($B119="Common",7,1)*IF($B119="Uncommon",2,1)/40/VLOOKUP("Units Per - "&amp;$D119,Lookup!$A$2:$D$10014,4,FALSE),"")</f>
        <v/>
      </c>
      <c r="O119" s="4" t="str">
        <f>IF($D119=O$4,$F119*IF($B119="Common",7,1)*IF($B119="Uncommon",2,1)/40/VLOOKUP("Units Per - "&amp;$D119,Lookup!$A$2:$D$10014,4,FALSE),"")</f>
        <v/>
      </c>
      <c r="P119" s="4" t="str">
        <f>IF($D119=P$4,$F119*IF($B119="Common",7,1)*IF($B119="Uncommon",2,1)/40/VLOOKUP("Units Per - "&amp;$D119,Lookup!$A$2:$D$10014,4,FALSE),"")</f>
        <v/>
      </c>
      <c r="Q119" s="4" t="str">
        <f>IF($D119=Q$4,$F119*IF($B119="Common",7,1)*IF($B119="Uncommon",2,1)/40/VLOOKUP("Units Per - "&amp;$D119,Lookup!$A$2:$D$10014,4,FALSE),"")</f>
        <v/>
      </c>
      <c r="R119" s="4" t="str">
        <f>IF($D119=R$4,$F119*IF($B119="Common",7,1)*IF($B119="Uncommon",2,1)/40/VLOOKUP("Units Per - "&amp;$D119,Lookup!$A$2:$D$10014,4,FALSE),"")</f>
        <v/>
      </c>
    </row>
    <row r="120" spans="1:18" x14ac:dyDescent="0.25">
      <c r="A120">
        <v>2021</v>
      </c>
      <c r="B120" t="s">
        <v>34</v>
      </c>
      <c r="C120" t="s">
        <v>203</v>
      </c>
      <c r="D120" t="s">
        <v>25</v>
      </c>
      <c r="E120" t="str">
        <f>IF(ISBLANK($D120),"",VLOOKUP("TG Abbrev - "&amp;$D120,Lookup!$A$2:$D$10014,4,FALSE))</f>
        <v>Mystic Silk</v>
      </c>
      <c r="F120" s="3">
        <f>IF(ISBLANK($D120),"",IF($D120="Bar",VALUE(LEFT($C120,(FIND(" ",$C120,1)-1))),VLOOKUP("Units - "&amp;$D120&amp;" "&amp;B120,Lookup!$A$2:$D$10014,4,FALSE)))</f>
        <v>6</v>
      </c>
      <c r="G120" s="4" t="str">
        <f>IF($D120=G$4,$F120*IF($B120="Common",7,1)*IF($B120="Uncommon",2,1)/40/VLOOKUP("Units Per - "&amp;$D120,Lookup!$A$2:$D$10014,4,FALSE),"")</f>
        <v/>
      </c>
      <c r="H120" s="4" t="str">
        <f>IF($D120=H$4,$F120*IF($B120="Common",7,1)*IF($B120="Uncommon",2,1)/40/VLOOKUP("Units Per - "&amp;$D120,Lookup!$A$2:$D$10014,4,FALSE),"")</f>
        <v/>
      </c>
      <c r="I120" s="4" t="str">
        <f>IF($D120=I$4,$F120*IF($B120="Common",7,1)*IF($B120="Uncommon",2,1)/40/VLOOKUP("Units Per - "&amp;$D120,Lookup!$A$2:$D$10014,4,FALSE),"")</f>
        <v/>
      </c>
      <c r="J120" s="4" t="str">
        <f>IF($D120=J$4,$F120*IF($B120="Common",7,1)*IF($B120="Uncommon",2,1)/40/VLOOKUP("Units Per - "&amp;$D120,Lookup!$A$2:$D$10014,4,FALSE),"")</f>
        <v/>
      </c>
      <c r="K120" s="4" t="str">
        <f>IF($D120=K$4,$F120*IF($B120="Common",7,1)*IF($B120="Uncommon",2,1)/40/VLOOKUP("Units Per - "&amp;$D120,Lookup!$A$2:$D$10014,4,FALSE),"")</f>
        <v/>
      </c>
      <c r="L120" s="4" t="str">
        <f>IF($D120=L$4,$F120*IF($B120="Common",7,1)*IF($B120="Uncommon",2,1)/40/VLOOKUP("Units Per - "&amp;$D120,Lookup!$A$2:$D$10014,4,FALSE),"")</f>
        <v/>
      </c>
      <c r="M120" s="4" t="str">
        <f>IF($D120=M$4,$F120*IF($B120="Common",7,1)*IF($B120="Uncommon",2,1)/40/VLOOKUP("Units Per - "&amp;$D120,Lookup!$A$2:$D$10014,4,FALSE),"")</f>
        <v/>
      </c>
      <c r="N120" s="4" t="str">
        <f>IF($D120=N$4,$F120*IF($B120="Common",7,1)*IF($B120="Uncommon",2,1)/40/VLOOKUP("Units Per - "&amp;$D120,Lookup!$A$2:$D$10014,4,FALSE),"")</f>
        <v/>
      </c>
      <c r="O120" s="4">
        <f>IF($D120=O$4,$F120*IF($B120="Common",7,1)*IF($B120="Uncommon",2,1)/40/VLOOKUP("Units Per - "&amp;$D120,Lookup!$A$2:$D$10014,4,FALSE),"")</f>
        <v>6.0000000000000001E-3</v>
      </c>
      <c r="P120" s="4" t="str">
        <f>IF($D120=P$4,$F120*IF($B120="Common",7,1)*IF($B120="Uncommon",2,1)/40/VLOOKUP("Units Per - "&amp;$D120,Lookup!$A$2:$D$10014,4,FALSE),"")</f>
        <v/>
      </c>
      <c r="Q120" s="4" t="str">
        <f>IF($D120=Q$4,$F120*IF($B120="Common",7,1)*IF($B120="Uncommon",2,1)/40/VLOOKUP("Units Per - "&amp;$D120,Lookup!$A$2:$D$10014,4,FALSE),"")</f>
        <v/>
      </c>
      <c r="R120" s="4" t="str">
        <f>IF($D120=R$4,$F120*IF($B120="Common",7,1)*IF($B120="Uncommon",2,1)/40/VLOOKUP("Units Per - "&amp;$D120,Lookup!$A$2:$D$10014,4,FALSE),"")</f>
        <v/>
      </c>
    </row>
    <row r="121" spans="1:18" x14ac:dyDescent="0.25">
      <c r="A121">
        <v>2021</v>
      </c>
      <c r="B121" t="s">
        <v>34</v>
      </c>
      <c r="C121" t="s">
        <v>204</v>
      </c>
      <c r="D121" t="s">
        <v>30</v>
      </c>
      <c r="E121" t="str">
        <f>IF(ISBLANK($D121),"",VLOOKUP("TG Abbrev - "&amp;$D121,Lookup!$A$2:$D$10014,4,FALSE))</f>
        <v>Alchemist's Parchment</v>
      </c>
      <c r="F121" s="3">
        <f>IF(ISBLANK($D121),"",IF($D121="Bar",VALUE(LEFT($C121,(FIND(" ",$C121,1)-1))),VLOOKUP("Units - "&amp;$D121&amp;" "&amp;B121,Lookup!$A$2:$D$10014,4,FALSE)))</f>
        <v>6</v>
      </c>
      <c r="G121" s="4" t="str">
        <f>IF($D121=G$4,$F121*IF($B121="Common",7,1)*IF($B121="Uncommon",2,1)/40/VLOOKUP("Units Per - "&amp;$D121,Lookup!$A$2:$D$10014,4,FALSE),"")</f>
        <v/>
      </c>
      <c r="H121" s="4">
        <f>IF($D121=H$4,$F121*IF($B121="Common",7,1)*IF($B121="Uncommon",2,1)/40/VLOOKUP("Units Per - "&amp;$D121,Lookup!$A$2:$D$10014,4,FALSE),"")</f>
        <v>6.0000000000000001E-3</v>
      </c>
      <c r="I121" s="4" t="str">
        <f>IF($D121=I$4,$F121*IF($B121="Common",7,1)*IF($B121="Uncommon",2,1)/40/VLOOKUP("Units Per - "&amp;$D121,Lookup!$A$2:$D$10014,4,FALSE),"")</f>
        <v/>
      </c>
      <c r="J121" s="4" t="str">
        <f>IF($D121=J$4,$F121*IF($B121="Common",7,1)*IF($B121="Uncommon",2,1)/40/VLOOKUP("Units Per - "&amp;$D121,Lookup!$A$2:$D$10014,4,FALSE),"")</f>
        <v/>
      </c>
      <c r="K121" s="4" t="str">
        <f>IF($D121=K$4,$F121*IF($B121="Common",7,1)*IF($B121="Uncommon",2,1)/40/VLOOKUP("Units Per - "&amp;$D121,Lookup!$A$2:$D$10014,4,FALSE),"")</f>
        <v/>
      </c>
      <c r="L121" s="4" t="str">
        <f>IF($D121=L$4,$F121*IF($B121="Common",7,1)*IF($B121="Uncommon",2,1)/40/VLOOKUP("Units Per - "&amp;$D121,Lookup!$A$2:$D$10014,4,FALSE),"")</f>
        <v/>
      </c>
      <c r="M121" s="4" t="str">
        <f>IF($D121=M$4,$F121*IF($B121="Common",7,1)*IF($B121="Uncommon",2,1)/40/VLOOKUP("Units Per - "&amp;$D121,Lookup!$A$2:$D$10014,4,FALSE),"")</f>
        <v/>
      </c>
      <c r="N121" s="4" t="str">
        <f>IF($D121=N$4,$F121*IF($B121="Common",7,1)*IF($B121="Uncommon",2,1)/40/VLOOKUP("Units Per - "&amp;$D121,Lookup!$A$2:$D$10014,4,FALSE),"")</f>
        <v/>
      </c>
      <c r="O121" s="4" t="str">
        <f>IF($D121=O$4,$F121*IF($B121="Common",7,1)*IF($B121="Uncommon",2,1)/40/VLOOKUP("Units Per - "&amp;$D121,Lookup!$A$2:$D$10014,4,FALSE),"")</f>
        <v/>
      </c>
      <c r="P121" s="4" t="str">
        <f>IF($D121=P$4,$F121*IF($B121="Common",7,1)*IF($B121="Uncommon",2,1)/40/VLOOKUP("Units Per - "&amp;$D121,Lookup!$A$2:$D$10014,4,FALSE),"")</f>
        <v/>
      </c>
      <c r="Q121" s="4" t="str">
        <f>IF($D121=Q$4,$F121*IF($B121="Common",7,1)*IF($B121="Uncommon",2,1)/40/VLOOKUP("Units Per - "&amp;$D121,Lookup!$A$2:$D$10014,4,FALSE),"")</f>
        <v/>
      </c>
      <c r="R121" s="4" t="str">
        <f>IF($D121=R$4,$F121*IF($B121="Common",7,1)*IF($B121="Uncommon",2,1)/40/VLOOKUP("Units Per - "&amp;$D121,Lookup!$A$2:$D$10014,4,FALSE),"")</f>
        <v/>
      </c>
    </row>
    <row r="122" spans="1:18" x14ac:dyDescent="0.25">
      <c r="A122">
        <v>2021</v>
      </c>
      <c r="B122" t="s">
        <v>34</v>
      </c>
      <c r="C122" t="s">
        <v>205</v>
      </c>
      <c r="D122" t="s">
        <v>30</v>
      </c>
      <c r="E122" t="str">
        <f>IF(ISBLANK($D122),"",VLOOKUP("TG Abbrev - "&amp;$D122,Lookup!$A$2:$D$10014,4,FALSE))</f>
        <v>Alchemist's Parchment</v>
      </c>
      <c r="F122" s="3">
        <f>IF(ISBLANK($D122),"",IF($D122="Bar",VALUE(LEFT($C122,(FIND(" ",$C122,1)-1))),VLOOKUP("Units - "&amp;$D122&amp;" "&amp;B122,Lookup!$A$2:$D$10014,4,FALSE)))</f>
        <v>6</v>
      </c>
      <c r="G122" s="4" t="str">
        <f>IF($D122=G$4,$F122*IF($B122="Common",7,1)*IF($B122="Uncommon",2,1)/40/VLOOKUP("Units Per - "&amp;$D122,Lookup!$A$2:$D$10014,4,FALSE),"")</f>
        <v/>
      </c>
      <c r="H122" s="4">
        <f>IF($D122=H$4,$F122*IF($B122="Common",7,1)*IF($B122="Uncommon",2,1)/40/VLOOKUP("Units Per - "&amp;$D122,Lookup!$A$2:$D$10014,4,FALSE),"")</f>
        <v>6.0000000000000001E-3</v>
      </c>
      <c r="I122" s="4" t="str">
        <f>IF($D122=I$4,$F122*IF($B122="Common",7,1)*IF($B122="Uncommon",2,1)/40/VLOOKUP("Units Per - "&amp;$D122,Lookup!$A$2:$D$10014,4,FALSE),"")</f>
        <v/>
      </c>
      <c r="J122" s="4" t="str">
        <f>IF($D122=J$4,$F122*IF($B122="Common",7,1)*IF($B122="Uncommon",2,1)/40/VLOOKUP("Units Per - "&amp;$D122,Lookup!$A$2:$D$10014,4,FALSE),"")</f>
        <v/>
      </c>
      <c r="K122" s="4" t="str">
        <f>IF($D122=K$4,$F122*IF($B122="Common",7,1)*IF($B122="Uncommon",2,1)/40/VLOOKUP("Units Per - "&amp;$D122,Lookup!$A$2:$D$10014,4,FALSE),"")</f>
        <v/>
      </c>
      <c r="L122" s="4" t="str">
        <f>IF($D122=L$4,$F122*IF($B122="Common",7,1)*IF($B122="Uncommon",2,1)/40/VLOOKUP("Units Per - "&amp;$D122,Lookup!$A$2:$D$10014,4,FALSE),"")</f>
        <v/>
      </c>
      <c r="M122" s="4" t="str">
        <f>IF($D122=M$4,$F122*IF($B122="Common",7,1)*IF($B122="Uncommon",2,1)/40/VLOOKUP("Units Per - "&amp;$D122,Lookup!$A$2:$D$10014,4,FALSE),"")</f>
        <v/>
      </c>
      <c r="N122" s="4" t="str">
        <f>IF($D122=N$4,$F122*IF($B122="Common",7,1)*IF($B122="Uncommon",2,1)/40/VLOOKUP("Units Per - "&amp;$D122,Lookup!$A$2:$D$10014,4,FALSE),"")</f>
        <v/>
      </c>
      <c r="O122" s="4" t="str">
        <f>IF($D122=O$4,$F122*IF($B122="Common",7,1)*IF($B122="Uncommon",2,1)/40/VLOOKUP("Units Per - "&amp;$D122,Lookup!$A$2:$D$10014,4,FALSE),"")</f>
        <v/>
      </c>
      <c r="P122" s="4" t="str">
        <f>IF($D122=P$4,$F122*IF($B122="Common",7,1)*IF($B122="Uncommon",2,1)/40/VLOOKUP("Units Per - "&amp;$D122,Lookup!$A$2:$D$10014,4,FALSE),"")</f>
        <v/>
      </c>
      <c r="Q122" s="4" t="str">
        <f>IF($D122=Q$4,$F122*IF($B122="Common",7,1)*IF($B122="Uncommon",2,1)/40/VLOOKUP("Units Per - "&amp;$D122,Lookup!$A$2:$D$10014,4,FALSE),"")</f>
        <v/>
      </c>
      <c r="R122" s="4" t="str">
        <f>IF($D122=R$4,$F122*IF($B122="Common",7,1)*IF($B122="Uncommon",2,1)/40/VLOOKUP("Units Per - "&amp;$D122,Lookup!$A$2:$D$10014,4,FALSE),"")</f>
        <v/>
      </c>
    </row>
    <row r="123" spans="1:18" x14ac:dyDescent="0.25">
      <c r="A123">
        <v>2021</v>
      </c>
      <c r="B123" t="s">
        <v>34</v>
      </c>
      <c r="C123" t="s">
        <v>206</v>
      </c>
      <c r="D123" t="s">
        <v>7</v>
      </c>
      <c r="E123" t="str">
        <f>IF(ISBLANK($D123),"",VLOOKUP("TG Abbrev - "&amp;$D123,Lookup!$A$2:$D$10014,4,FALSE))</f>
        <v>Darkwood Plank</v>
      </c>
      <c r="F123" s="3">
        <f>IF(ISBLANK($D123),"",IF($D123="Bar",VALUE(LEFT($C123,(FIND(" ",$C123,1)-1))),VLOOKUP("Units - "&amp;$D123&amp;" "&amp;B123,Lookup!$A$2:$D$10014,4,FALSE)))</f>
        <v>6</v>
      </c>
      <c r="G123" s="4" t="str">
        <f>IF($D123=G$4,$F123*IF($B123="Common",7,1)*IF($B123="Uncommon",2,1)/40/VLOOKUP("Units Per - "&amp;$D123,Lookup!$A$2:$D$10014,4,FALSE),"")</f>
        <v/>
      </c>
      <c r="H123" s="4" t="str">
        <f>IF($D123=H$4,$F123*IF($B123="Common",7,1)*IF($B123="Uncommon",2,1)/40/VLOOKUP("Units Per - "&amp;$D123,Lookup!$A$2:$D$10014,4,FALSE),"")</f>
        <v/>
      </c>
      <c r="I123" s="4" t="str">
        <f>IF($D123=I$4,$F123*IF($B123="Common",7,1)*IF($B123="Uncommon",2,1)/40/VLOOKUP("Units Per - "&amp;$D123,Lookup!$A$2:$D$10014,4,FALSE),"")</f>
        <v/>
      </c>
      <c r="J123" s="4">
        <f>IF($D123=J$4,$F123*IF($B123="Common",7,1)*IF($B123="Uncommon",2,1)/40/VLOOKUP("Units Per - "&amp;$D123,Lookup!$A$2:$D$10014,4,FALSE),"")</f>
        <v>6.0000000000000001E-3</v>
      </c>
      <c r="K123" s="4" t="str">
        <f>IF($D123=K$4,$F123*IF($B123="Common",7,1)*IF($B123="Uncommon",2,1)/40/VLOOKUP("Units Per - "&amp;$D123,Lookup!$A$2:$D$10014,4,FALSE),"")</f>
        <v/>
      </c>
      <c r="L123" s="4" t="str">
        <f>IF($D123=L$4,$F123*IF($B123="Common",7,1)*IF($B123="Uncommon",2,1)/40/VLOOKUP("Units Per - "&amp;$D123,Lookup!$A$2:$D$10014,4,FALSE),"")</f>
        <v/>
      </c>
      <c r="M123" s="4" t="str">
        <f>IF($D123=M$4,$F123*IF($B123="Common",7,1)*IF($B123="Uncommon",2,1)/40/VLOOKUP("Units Per - "&amp;$D123,Lookup!$A$2:$D$10014,4,FALSE),"")</f>
        <v/>
      </c>
      <c r="N123" s="4" t="str">
        <f>IF($D123=N$4,$F123*IF($B123="Common",7,1)*IF($B123="Uncommon",2,1)/40/VLOOKUP("Units Per - "&amp;$D123,Lookup!$A$2:$D$10014,4,FALSE),"")</f>
        <v/>
      </c>
      <c r="O123" s="4" t="str">
        <f>IF($D123=O$4,$F123*IF($B123="Common",7,1)*IF($B123="Uncommon",2,1)/40/VLOOKUP("Units Per - "&amp;$D123,Lookup!$A$2:$D$10014,4,FALSE),"")</f>
        <v/>
      </c>
      <c r="P123" s="4" t="str">
        <f>IF($D123=P$4,$F123*IF($B123="Common",7,1)*IF($B123="Uncommon",2,1)/40/VLOOKUP("Units Per - "&amp;$D123,Lookup!$A$2:$D$10014,4,FALSE),"")</f>
        <v/>
      </c>
      <c r="Q123" s="4" t="str">
        <f>IF($D123=Q$4,$F123*IF($B123="Common",7,1)*IF($B123="Uncommon",2,1)/40/VLOOKUP("Units Per - "&amp;$D123,Lookup!$A$2:$D$10014,4,FALSE),"")</f>
        <v/>
      </c>
      <c r="R123" s="4" t="str">
        <f>IF($D123=R$4,$F123*IF($B123="Common",7,1)*IF($B123="Uncommon",2,1)/40/VLOOKUP("Units Per - "&amp;$D123,Lookup!$A$2:$D$10014,4,FALSE),"")</f>
        <v/>
      </c>
    </row>
    <row r="124" spans="1:18" x14ac:dyDescent="0.25">
      <c r="A124">
        <v>2021</v>
      </c>
      <c r="B124" t="s">
        <v>34</v>
      </c>
      <c r="C124" t="s">
        <v>207</v>
      </c>
      <c r="D124" t="s">
        <v>27</v>
      </c>
      <c r="E124" t="str">
        <f>IF(ISBLANK($D124),"",VLOOKUP("TG Abbrev - "&amp;$D124,Lookup!$A$2:$D$10014,4,FALSE))</f>
        <v>Philosopher's Stone</v>
      </c>
      <c r="F124" s="3">
        <f>IF(ISBLANK($D124),"",IF($D124="Bar",VALUE(LEFT($C124,(FIND(" ",$C124,1)-1))),VLOOKUP("Units - "&amp;$D124&amp;" "&amp;B124,Lookup!$A$2:$D$10014,4,FALSE)))</f>
        <v>6</v>
      </c>
      <c r="G124" s="4" t="str">
        <f>IF($D124=G$4,$F124*IF($B124="Common",7,1)*IF($B124="Uncommon",2,1)/40/VLOOKUP("Units Per - "&amp;$D124,Lookup!$A$2:$D$10014,4,FALSE),"")</f>
        <v/>
      </c>
      <c r="H124" s="4" t="str">
        <f>IF($D124=H$4,$F124*IF($B124="Common",7,1)*IF($B124="Uncommon",2,1)/40/VLOOKUP("Units Per - "&amp;$D124,Lookup!$A$2:$D$10014,4,FALSE),"")</f>
        <v/>
      </c>
      <c r="I124" s="4" t="str">
        <f>IF($D124=I$4,$F124*IF($B124="Common",7,1)*IF($B124="Uncommon",2,1)/40/VLOOKUP("Units Per - "&amp;$D124,Lookup!$A$2:$D$10014,4,FALSE),"")</f>
        <v/>
      </c>
      <c r="J124" s="4" t="str">
        <f>IF($D124=J$4,$F124*IF($B124="Common",7,1)*IF($B124="Uncommon",2,1)/40/VLOOKUP("Units Per - "&amp;$D124,Lookup!$A$2:$D$10014,4,FALSE),"")</f>
        <v/>
      </c>
      <c r="K124" s="4" t="str">
        <f>IF($D124=K$4,$F124*IF($B124="Common",7,1)*IF($B124="Uncommon",2,1)/40/VLOOKUP("Units Per - "&amp;$D124,Lookup!$A$2:$D$10014,4,FALSE),"")</f>
        <v/>
      </c>
      <c r="L124" s="4" t="str">
        <f>IF($D124=L$4,$F124*IF($B124="Common",7,1)*IF($B124="Uncommon",2,1)/40/VLOOKUP("Units Per - "&amp;$D124,Lookup!$A$2:$D$10014,4,FALSE),"")</f>
        <v/>
      </c>
      <c r="M124" s="4" t="str">
        <f>IF($D124=M$4,$F124*IF($B124="Common",7,1)*IF($B124="Uncommon",2,1)/40/VLOOKUP("Units Per - "&amp;$D124,Lookup!$A$2:$D$10014,4,FALSE),"")</f>
        <v/>
      </c>
      <c r="N124" s="4" t="str">
        <f>IF($D124=N$4,$F124*IF($B124="Common",7,1)*IF($B124="Uncommon",2,1)/40/VLOOKUP("Units Per - "&amp;$D124,Lookup!$A$2:$D$10014,4,FALSE),"")</f>
        <v/>
      </c>
      <c r="O124" s="4" t="str">
        <f>IF($D124=O$4,$F124*IF($B124="Common",7,1)*IF($B124="Uncommon",2,1)/40/VLOOKUP("Units Per - "&amp;$D124,Lookup!$A$2:$D$10014,4,FALSE),"")</f>
        <v/>
      </c>
      <c r="P124" s="4" t="str">
        <f>IF($D124=P$4,$F124*IF($B124="Common",7,1)*IF($B124="Uncommon",2,1)/40/VLOOKUP("Units Per - "&amp;$D124,Lookup!$A$2:$D$10014,4,FALSE),"")</f>
        <v/>
      </c>
      <c r="Q124" s="4">
        <f>IF($D124=Q$4,$F124*IF($B124="Common",7,1)*IF($B124="Uncommon",2,1)/40/VLOOKUP("Units Per - "&amp;$D124,Lookup!$A$2:$D$10014,4,FALSE),"")</f>
        <v>6.0000000000000001E-3</v>
      </c>
      <c r="R124" s="4" t="str">
        <f>IF($D124=R$4,$F124*IF($B124="Common",7,1)*IF($B124="Uncommon",2,1)/40/VLOOKUP("Units Per - "&amp;$D124,Lookup!$A$2:$D$10014,4,FALSE),"")</f>
        <v/>
      </c>
    </row>
  </sheetData>
  <autoFilter ref="A4:R124" xr:uid="{7D8173A6-30B3-4E9B-9807-6214209CB879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E9F8-8B04-4536-A83C-10F0EA10ABA9}">
  <dimension ref="A1:D89"/>
  <sheetViews>
    <sheetView topLeftCell="A67" workbookViewId="0">
      <selection activeCell="D88" sqref="D88"/>
    </sheetView>
  </sheetViews>
  <sheetFormatPr defaultRowHeight="15" x14ac:dyDescent="0.25"/>
  <cols>
    <col min="1" max="1" width="26.140625" bestFit="1" customWidth="1"/>
    <col min="2" max="2" width="16.7109375" bestFit="1" customWidth="1"/>
    <col min="3" max="3" width="25.85546875" customWidth="1"/>
    <col min="4" max="4" width="21.42578125" customWidth="1"/>
  </cols>
  <sheetData>
    <row r="1" spans="1:4" x14ac:dyDescent="0.25">
      <c r="A1" s="1" t="s">
        <v>28</v>
      </c>
      <c r="B1" s="1" t="s">
        <v>5</v>
      </c>
      <c r="C1" s="1" t="s">
        <v>76</v>
      </c>
      <c r="D1" s="1" t="s">
        <v>45</v>
      </c>
    </row>
    <row r="2" spans="1:4" x14ac:dyDescent="0.25">
      <c r="A2" t="str">
        <f>IF(ISBLANK($B2),"",$B2 &amp; " - " &amp; $C2)</f>
        <v>TG Abbrev - AI</v>
      </c>
      <c r="B2" t="s">
        <v>4</v>
      </c>
      <c r="C2" t="s">
        <v>29</v>
      </c>
      <c r="D2" t="s">
        <v>11</v>
      </c>
    </row>
    <row r="3" spans="1:4" x14ac:dyDescent="0.25">
      <c r="A3" t="str">
        <f t="shared" ref="A3:A77" si="0">IF(ISBLANK($B3),"",$B3 &amp; " - " &amp; $C3)</f>
        <v>TG Abbrev - AP</v>
      </c>
      <c r="B3" t="s">
        <v>4</v>
      </c>
      <c r="C3" t="s">
        <v>30</v>
      </c>
      <c r="D3" t="s">
        <v>12</v>
      </c>
    </row>
    <row r="4" spans="1:4" x14ac:dyDescent="0.25">
      <c r="A4" t="str">
        <f t="shared" si="0"/>
        <v>TG Abbrev - AG</v>
      </c>
      <c r="B4" t="s">
        <v>4</v>
      </c>
      <c r="C4" t="s">
        <v>31</v>
      </c>
      <c r="D4" t="s">
        <v>13</v>
      </c>
    </row>
    <row r="5" spans="1:4" x14ac:dyDescent="0.25">
      <c r="A5" t="str">
        <f t="shared" si="0"/>
        <v>TG Abbrev - DP</v>
      </c>
      <c r="B5" t="s">
        <v>4</v>
      </c>
      <c r="C5" t="s">
        <v>7</v>
      </c>
      <c r="D5" t="s">
        <v>8</v>
      </c>
    </row>
    <row r="6" spans="1:4" x14ac:dyDescent="0.25">
      <c r="A6" t="str">
        <f t="shared" si="0"/>
        <v>TG Abbrev - DS</v>
      </c>
      <c r="B6" t="s">
        <v>4</v>
      </c>
      <c r="C6" t="s">
        <v>9</v>
      </c>
      <c r="D6" t="s">
        <v>10</v>
      </c>
    </row>
    <row r="7" spans="1:4" x14ac:dyDescent="0.25">
      <c r="A7" t="str">
        <f t="shared" si="0"/>
        <v>TG Abbrev - EB</v>
      </c>
      <c r="B7" t="s">
        <v>4</v>
      </c>
      <c r="C7" t="s">
        <v>21</v>
      </c>
      <c r="D7" t="s">
        <v>14</v>
      </c>
    </row>
    <row r="8" spans="1:4" x14ac:dyDescent="0.25">
      <c r="A8" t="str">
        <f t="shared" si="0"/>
        <v>TG Abbrev - EM</v>
      </c>
      <c r="B8" t="s">
        <v>4</v>
      </c>
      <c r="C8" t="s">
        <v>22</v>
      </c>
      <c r="D8" t="s">
        <v>15</v>
      </c>
    </row>
    <row r="9" spans="1:4" x14ac:dyDescent="0.25">
      <c r="A9" t="str">
        <f t="shared" si="0"/>
        <v>TG Abbrev - GF</v>
      </c>
      <c r="B9" t="s">
        <v>4</v>
      </c>
      <c r="C9" t="s">
        <v>23</v>
      </c>
      <c r="D9" t="s">
        <v>16</v>
      </c>
    </row>
    <row r="10" spans="1:4" x14ac:dyDescent="0.25">
      <c r="A10" t="str">
        <f t="shared" si="0"/>
        <v>TG Abbrev - MH</v>
      </c>
      <c r="B10" t="s">
        <v>4</v>
      </c>
      <c r="C10" t="s">
        <v>24</v>
      </c>
      <c r="D10" t="s">
        <v>17</v>
      </c>
    </row>
    <row r="11" spans="1:4" x14ac:dyDescent="0.25">
      <c r="A11" t="str">
        <f t="shared" si="0"/>
        <v>TG Abbrev - MS</v>
      </c>
      <c r="B11" t="s">
        <v>4</v>
      </c>
      <c r="C11" t="s">
        <v>25</v>
      </c>
      <c r="D11" t="s">
        <v>18</v>
      </c>
    </row>
    <row r="12" spans="1:4" x14ac:dyDescent="0.25">
      <c r="A12" t="str">
        <f t="shared" si="0"/>
        <v>TG Abbrev - OE</v>
      </c>
      <c r="B12" t="s">
        <v>4</v>
      </c>
      <c r="C12" t="s">
        <v>26</v>
      </c>
      <c r="D12" t="s">
        <v>19</v>
      </c>
    </row>
    <row r="13" spans="1:4" x14ac:dyDescent="0.25">
      <c r="A13" t="str">
        <f t="shared" si="0"/>
        <v>TG Abbrev - PS</v>
      </c>
      <c r="B13" t="s">
        <v>4</v>
      </c>
      <c r="C13" t="s">
        <v>27</v>
      </c>
      <c r="D13" t="s">
        <v>20</v>
      </c>
    </row>
    <row r="14" spans="1:4" x14ac:dyDescent="0.25">
      <c r="A14" t="str">
        <f t="shared" si="0"/>
        <v>TG Abbrev - Bar</v>
      </c>
      <c r="B14" t="s">
        <v>4</v>
      </c>
      <c r="C14" t="s">
        <v>6</v>
      </c>
      <c r="D14" t="s">
        <v>75</v>
      </c>
    </row>
    <row r="15" spans="1:4" x14ac:dyDescent="0.25">
      <c r="A15" t="str">
        <f t="shared" si="0"/>
        <v>Units - AI Common</v>
      </c>
      <c r="B15" t="s">
        <v>35</v>
      </c>
      <c r="C15" t="s">
        <v>36</v>
      </c>
      <c r="D15">
        <v>1</v>
      </c>
    </row>
    <row r="16" spans="1:4" x14ac:dyDescent="0.25">
      <c r="A16" t="str">
        <f t="shared" si="0"/>
        <v>Units - AI Uncommon</v>
      </c>
      <c r="B16" t="s">
        <v>35</v>
      </c>
      <c r="C16" t="s">
        <v>37</v>
      </c>
      <c r="D16">
        <v>3</v>
      </c>
    </row>
    <row r="17" spans="1:4" x14ac:dyDescent="0.25">
      <c r="A17" t="str">
        <f t="shared" si="0"/>
        <v>Units - AI Rare</v>
      </c>
      <c r="B17" t="s">
        <v>35</v>
      </c>
      <c r="C17" t="s">
        <v>38</v>
      </c>
      <c r="D17">
        <v>6</v>
      </c>
    </row>
    <row r="18" spans="1:4" x14ac:dyDescent="0.25">
      <c r="A18" t="str">
        <f t="shared" si="0"/>
        <v>Units - AP Common</v>
      </c>
      <c r="B18" t="s">
        <v>35</v>
      </c>
      <c r="C18" t="s">
        <v>39</v>
      </c>
      <c r="D18">
        <v>1</v>
      </c>
    </row>
    <row r="19" spans="1:4" x14ac:dyDescent="0.25">
      <c r="A19" t="str">
        <f t="shared" si="0"/>
        <v>Units - AP Uncommon</v>
      </c>
      <c r="B19" t="s">
        <v>35</v>
      </c>
      <c r="C19" t="s">
        <v>40</v>
      </c>
      <c r="D19">
        <v>3</v>
      </c>
    </row>
    <row r="20" spans="1:4" x14ac:dyDescent="0.25">
      <c r="A20" t="str">
        <f t="shared" si="0"/>
        <v>Units - AP Rare</v>
      </c>
      <c r="B20" t="s">
        <v>35</v>
      </c>
      <c r="C20" t="s">
        <v>41</v>
      </c>
      <c r="D20">
        <v>6</v>
      </c>
    </row>
    <row r="21" spans="1:4" x14ac:dyDescent="0.25">
      <c r="A21" t="str">
        <f t="shared" si="0"/>
        <v>Units - AG Common</v>
      </c>
      <c r="B21" t="s">
        <v>35</v>
      </c>
      <c r="C21" t="s">
        <v>42</v>
      </c>
      <c r="D21" t="s">
        <v>73</v>
      </c>
    </row>
    <row r="22" spans="1:4" x14ac:dyDescent="0.25">
      <c r="A22" t="str">
        <f t="shared" si="0"/>
        <v>Units - AG Uncommon</v>
      </c>
      <c r="B22" t="s">
        <v>35</v>
      </c>
      <c r="C22" t="s">
        <v>43</v>
      </c>
      <c r="D22" t="s">
        <v>73</v>
      </c>
    </row>
    <row r="23" spans="1:4" x14ac:dyDescent="0.25">
      <c r="A23" t="str">
        <f t="shared" si="0"/>
        <v>Units - AG Rare</v>
      </c>
      <c r="B23" t="s">
        <v>35</v>
      </c>
      <c r="C23" t="s">
        <v>44</v>
      </c>
      <c r="D23">
        <v>1</v>
      </c>
    </row>
    <row r="24" spans="1:4" x14ac:dyDescent="0.25">
      <c r="A24" t="str">
        <f t="shared" si="0"/>
        <v>Units - DP Common</v>
      </c>
      <c r="B24" t="s">
        <v>35</v>
      </c>
      <c r="C24" t="s">
        <v>46</v>
      </c>
      <c r="D24">
        <v>1</v>
      </c>
    </row>
    <row r="25" spans="1:4" x14ac:dyDescent="0.25">
      <c r="A25" t="str">
        <f t="shared" si="0"/>
        <v>Units - DP Uncommon</v>
      </c>
      <c r="B25" t="s">
        <v>35</v>
      </c>
      <c r="C25" t="s">
        <v>47</v>
      </c>
      <c r="D25">
        <v>3</v>
      </c>
    </row>
    <row r="26" spans="1:4" x14ac:dyDescent="0.25">
      <c r="A26" t="str">
        <f t="shared" si="0"/>
        <v>Units - DP Rare</v>
      </c>
      <c r="B26" t="s">
        <v>35</v>
      </c>
      <c r="C26" t="s">
        <v>48</v>
      </c>
      <c r="D26">
        <v>6</v>
      </c>
    </row>
    <row r="27" spans="1:4" x14ac:dyDescent="0.25">
      <c r="A27" t="str">
        <f t="shared" si="0"/>
        <v>Units - DS Common</v>
      </c>
      <c r="B27" t="s">
        <v>35</v>
      </c>
      <c r="C27" t="s">
        <v>49</v>
      </c>
      <c r="D27">
        <v>1</v>
      </c>
    </row>
    <row r="28" spans="1:4" x14ac:dyDescent="0.25">
      <c r="A28" t="str">
        <f t="shared" si="0"/>
        <v>Units - DS Uncommon</v>
      </c>
      <c r="B28" t="s">
        <v>35</v>
      </c>
      <c r="C28" t="s">
        <v>50</v>
      </c>
      <c r="D28" t="s">
        <v>73</v>
      </c>
    </row>
    <row r="29" spans="1:4" x14ac:dyDescent="0.25">
      <c r="A29" t="str">
        <f t="shared" si="0"/>
        <v>Units - DS Rare</v>
      </c>
      <c r="B29" t="s">
        <v>35</v>
      </c>
      <c r="C29" t="s">
        <v>51</v>
      </c>
      <c r="D29" t="s">
        <v>73</v>
      </c>
    </row>
    <row r="30" spans="1:4" x14ac:dyDescent="0.25">
      <c r="A30" t="str">
        <f t="shared" si="0"/>
        <v>Units - EB Common</v>
      </c>
      <c r="B30" t="s">
        <v>35</v>
      </c>
      <c r="C30" t="s">
        <v>52</v>
      </c>
      <c r="D30" t="s">
        <v>73</v>
      </c>
    </row>
    <row r="31" spans="1:4" x14ac:dyDescent="0.25">
      <c r="A31" t="str">
        <f t="shared" si="0"/>
        <v>Units - EB Uncommon</v>
      </c>
      <c r="B31" t="s">
        <v>35</v>
      </c>
      <c r="C31" t="s">
        <v>53</v>
      </c>
      <c r="D31">
        <v>1</v>
      </c>
    </row>
    <row r="32" spans="1:4" x14ac:dyDescent="0.25">
      <c r="A32" t="str">
        <f t="shared" si="0"/>
        <v>Units - EB Rare</v>
      </c>
      <c r="B32" t="s">
        <v>35</v>
      </c>
      <c r="C32" t="s">
        <v>54</v>
      </c>
      <c r="D32" t="s">
        <v>73</v>
      </c>
    </row>
    <row r="33" spans="1:4" x14ac:dyDescent="0.25">
      <c r="A33" t="str">
        <f t="shared" si="0"/>
        <v>Units - EM Common</v>
      </c>
      <c r="B33" t="s">
        <v>35</v>
      </c>
      <c r="C33" t="s">
        <v>55</v>
      </c>
      <c r="D33">
        <v>1</v>
      </c>
    </row>
    <row r="34" spans="1:4" x14ac:dyDescent="0.25">
      <c r="A34" t="str">
        <f t="shared" si="0"/>
        <v>Units - EM Uncommon</v>
      </c>
      <c r="B34" t="s">
        <v>35</v>
      </c>
      <c r="C34" t="s">
        <v>56</v>
      </c>
      <c r="D34">
        <v>3</v>
      </c>
    </row>
    <row r="35" spans="1:4" x14ac:dyDescent="0.25">
      <c r="A35" t="str">
        <f t="shared" si="0"/>
        <v>Units - EM Rare</v>
      </c>
      <c r="B35" t="s">
        <v>35</v>
      </c>
      <c r="C35" t="s">
        <v>57</v>
      </c>
      <c r="D35">
        <v>6</v>
      </c>
    </row>
    <row r="36" spans="1:4" x14ac:dyDescent="0.25">
      <c r="A36" t="str">
        <f t="shared" si="0"/>
        <v>Units - MH Common</v>
      </c>
      <c r="B36" t="s">
        <v>35</v>
      </c>
      <c r="C36" t="s">
        <v>58</v>
      </c>
      <c r="D36">
        <v>1</v>
      </c>
    </row>
    <row r="37" spans="1:4" x14ac:dyDescent="0.25">
      <c r="A37" t="str">
        <f t="shared" si="0"/>
        <v>Units - MH Uncommon</v>
      </c>
      <c r="B37" t="s">
        <v>35</v>
      </c>
      <c r="C37" t="s">
        <v>59</v>
      </c>
      <c r="D37" t="s">
        <v>73</v>
      </c>
    </row>
    <row r="38" spans="1:4" x14ac:dyDescent="0.25">
      <c r="A38" t="str">
        <f t="shared" si="0"/>
        <v>Units - MH Rare</v>
      </c>
      <c r="B38" t="s">
        <v>35</v>
      </c>
      <c r="C38" t="s">
        <v>60</v>
      </c>
      <c r="D38" t="s">
        <v>73</v>
      </c>
    </row>
    <row r="39" spans="1:4" x14ac:dyDescent="0.25">
      <c r="A39" t="str">
        <f t="shared" si="0"/>
        <v>Units - MS Common</v>
      </c>
      <c r="B39" t="s">
        <v>35</v>
      </c>
      <c r="C39" t="s">
        <v>61</v>
      </c>
      <c r="D39">
        <v>1</v>
      </c>
    </row>
    <row r="40" spans="1:4" x14ac:dyDescent="0.25">
      <c r="A40" t="str">
        <f t="shared" si="0"/>
        <v>Units - MS Uncommon</v>
      </c>
      <c r="B40" t="s">
        <v>35</v>
      </c>
      <c r="C40" t="s">
        <v>62</v>
      </c>
      <c r="D40">
        <v>3</v>
      </c>
    </row>
    <row r="41" spans="1:4" x14ac:dyDescent="0.25">
      <c r="A41" t="str">
        <f t="shared" si="0"/>
        <v>Units - MS Rare</v>
      </c>
      <c r="B41" t="s">
        <v>35</v>
      </c>
      <c r="C41" t="s">
        <v>63</v>
      </c>
      <c r="D41">
        <v>6</v>
      </c>
    </row>
    <row r="42" spans="1:4" x14ac:dyDescent="0.25">
      <c r="A42" t="str">
        <f t="shared" si="0"/>
        <v>Units - OE Common</v>
      </c>
      <c r="B42" t="s">
        <v>35</v>
      </c>
      <c r="C42" t="s">
        <v>64</v>
      </c>
      <c r="D42" t="s">
        <v>73</v>
      </c>
    </row>
    <row r="43" spans="1:4" x14ac:dyDescent="0.25">
      <c r="A43" t="str">
        <f t="shared" si="0"/>
        <v>Units - OE Uncommon</v>
      </c>
      <c r="B43" t="s">
        <v>35</v>
      </c>
      <c r="C43" t="s">
        <v>65</v>
      </c>
      <c r="D43">
        <v>1</v>
      </c>
    </row>
    <row r="44" spans="1:4" x14ac:dyDescent="0.25">
      <c r="A44" t="str">
        <f t="shared" si="0"/>
        <v>Units - OE Rare</v>
      </c>
      <c r="B44" t="s">
        <v>35</v>
      </c>
      <c r="C44" t="s">
        <v>66</v>
      </c>
      <c r="D44" t="s">
        <v>73</v>
      </c>
    </row>
    <row r="45" spans="1:4" x14ac:dyDescent="0.25">
      <c r="A45" t="str">
        <f t="shared" si="0"/>
        <v>Units - PS Common</v>
      </c>
      <c r="B45" t="s">
        <v>35</v>
      </c>
      <c r="C45" t="s">
        <v>67</v>
      </c>
      <c r="D45">
        <v>1</v>
      </c>
    </row>
    <row r="46" spans="1:4" x14ac:dyDescent="0.25">
      <c r="A46" t="str">
        <f t="shared" si="0"/>
        <v>Units - PS Uncommon</v>
      </c>
      <c r="B46" t="s">
        <v>35</v>
      </c>
      <c r="C46" t="s">
        <v>68</v>
      </c>
      <c r="D46">
        <v>3</v>
      </c>
    </row>
    <row r="47" spans="1:4" x14ac:dyDescent="0.25">
      <c r="A47" t="str">
        <f t="shared" si="0"/>
        <v>Units - PS Rare</v>
      </c>
      <c r="B47" t="s">
        <v>35</v>
      </c>
      <c r="C47" t="s">
        <v>69</v>
      </c>
      <c r="D47">
        <v>6</v>
      </c>
    </row>
    <row r="48" spans="1:4" x14ac:dyDescent="0.25">
      <c r="A48" t="str">
        <f t="shared" si="0"/>
        <v>Units - Bar Common</v>
      </c>
      <c r="B48" t="s">
        <v>35</v>
      </c>
      <c r="C48" t="s">
        <v>70</v>
      </c>
      <c r="D48" t="s">
        <v>74</v>
      </c>
    </row>
    <row r="49" spans="1:4" x14ac:dyDescent="0.25">
      <c r="A49" t="str">
        <f t="shared" si="0"/>
        <v>Units - Bar Uncommon</v>
      </c>
      <c r="B49" t="s">
        <v>35</v>
      </c>
      <c r="C49" t="s">
        <v>71</v>
      </c>
      <c r="D49" t="s">
        <v>74</v>
      </c>
    </row>
    <row r="50" spans="1:4" x14ac:dyDescent="0.25">
      <c r="A50" t="str">
        <f t="shared" si="0"/>
        <v>Units - Bar Rare</v>
      </c>
      <c r="B50" t="s">
        <v>35</v>
      </c>
      <c r="C50" t="s">
        <v>72</v>
      </c>
      <c r="D50" t="s">
        <v>74</v>
      </c>
    </row>
    <row r="51" spans="1:4" x14ac:dyDescent="0.25">
      <c r="A51" t="str">
        <f>IF(ISBLANK($B51),"",$B51 &amp; " - " &amp; $C51)</f>
        <v>Units Per - AI</v>
      </c>
      <c r="B51" t="s">
        <v>79</v>
      </c>
      <c r="C51" t="s">
        <v>29</v>
      </c>
      <c r="D51">
        <v>25</v>
      </c>
    </row>
    <row r="52" spans="1:4" x14ac:dyDescent="0.25">
      <c r="A52" t="str">
        <f t="shared" si="0"/>
        <v>Units Per - AP</v>
      </c>
      <c r="B52" t="s">
        <v>79</v>
      </c>
      <c r="C52" t="s">
        <v>30</v>
      </c>
      <c r="D52">
        <v>25</v>
      </c>
    </row>
    <row r="53" spans="1:4" x14ac:dyDescent="0.25">
      <c r="A53" t="str">
        <f t="shared" si="0"/>
        <v>Units Per - AG</v>
      </c>
      <c r="B53" t="s">
        <v>79</v>
      </c>
      <c r="C53" t="s">
        <v>31</v>
      </c>
      <c r="D53">
        <v>25</v>
      </c>
    </row>
    <row r="54" spans="1:4" x14ac:dyDescent="0.25">
      <c r="A54" t="str">
        <f t="shared" si="0"/>
        <v>Units Per - DP</v>
      </c>
      <c r="B54" t="s">
        <v>79</v>
      </c>
      <c r="C54" t="s">
        <v>7</v>
      </c>
      <c r="D54">
        <v>25</v>
      </c>
    </row>
    <row r="55" spans="1:4" x14ac:dyDescent="0.25">
      <c r="A55" t="str">
        <f t="shared" si="0"/>
        <v>Units Per - DS</v>
      </c>
      <c r="B55" t="s">
        <v>79</v>
      </c>
      <c r="C55" t="s">
        <v>9</v>
      </c>
      <c r="D55">
        <v>25</v>
      </c>
    </row>
    <row r="56" spans="1:4" x14ac:dyDescent="0.25">
      <c r="A56" t="str">
        <f t="shared" si="0"/>
        <v>Units Per - EB</v>
      </c>
      <c r="B56" t="s">
        <v>79</v>
      </c>
      <c r="C56" t="s">
        <v>21</v>
      </c>
      <c r="D56">
        <v>25</v>
      </c>
    </row>
    <row r="57" spans="1:4" x14ac:dyDescent="0.25">
      <c r="A57" t="str">
        <f t="shared" si="0"/>
        <v>Units Per - EM</v>
      </c>
      <c r="B57" t="s">
        <v>79</v>
      </c>
      <c r="C57" t="s">
        <v>22</v>
      </c>
      <c r="D57">
        <v>25</v>
      </c>
    </row>
    <row r="58" spans="1:4" x14ac:dyDescent="0.25">
      <c r="A58" t="str">
        <f t="shared" si="0"/>
        <v>Units Per - GF</v>
      </c>
      <c r="B58" t="s">
        <v>79</v>
      </c>
      <c r="C58" t="s">
        <v>23</v>
      </c>
      <c r="D58">
        <v>10</v>
      </c>
    </row>
    <row r="59" spans="1:4" x14ac:dyDescent="0.25">
      <c r="A59" t="str">
        <f t="shared" si="0"/>
        <v>Units Per - MH</v>
      </c>
      <c r="B59" t="s">
        <v>79</v>
      </c>
      <c r="C59" t="s">
        <v>24</v>
      </c>
      <c r="D59">
        <v>25</v>
      </c>
    </row>
    <row r="60" spans="1:4" x14ac:dyDescent="0.25">
      <c r="A60" t="str">
        <f t="shared" si="0"/>
        <v>Units Per - MS</v>
      </c>
      <c r="B60" t="s">
        <v>79</v>
      </c>
      <c r="C60" t="s">
        <v>25</v>
      </c>
      <c r="D60">
        <v>25</v>
      </c>
    </row>
    <row r="61" spans="1:4" x14ac:dyDescent="0.25">
      <c r="A61" t="str">
        <f t="shared" si="0"/>
        <v>Units Per - OE</v>
      </c>
      <c r="B61" t="s">
        <v>79</v>
      </c>
      <c r="C61" t="s">
        <v>26</v>
      </c>
      <c r="D61">
        <v>25</v>
      </c>
    </row>
    <row r="62" spans="1:4" x14ac:dyDescent="0.25">
      <c r="A62" t="str">
        <f t="shared" si="0"/>
        <v>Units Per - PS</v>
      </c>
      <c r="B62" t="s">
        <v>79</v>
      </c>
      <c r="C62" t="s">
        <v>27</v>
      </c>
      <c r="D62">
        <v>25</v>
      </c>
    </row>
    <row r="63" spans="1:4" x14ac:dyDescent="0.25">
      <c r="A63" t="str">
        <f t="shared" si="0"/>
        <v>Units Per - Bar</v>
      </c>
      <c r="B63" t="s">
        <v>79</v>
      </c>
      <c r="C63" t="s">
        <v>6</v>
      </c>
      <c r="D63">
        <v>1000</v>
      </c>
    </row>
    <row r="64" spans="1:4" x14ac:dyDescent="0.25">
      <c r="A64" t="str">
        <f t="shared" si="0"/>
        <v>Condensed - AI 2021</v>
      </c>
      <c r="B64" t="s">
        <v>78</v>
      </c>
      <c r="C64" t="s">
        <v>216</v>
      </c>
      <c r="D64">
        <v>1</v>
      </c>
    </row>
    <row r="65" spans="1:4" x14ac:dyDescent="0.25">
      <c r="A65" t="str">
        <f t="shared" si="0"/>
        <v>Condensed - AP 2021</v>
      </c>
      <c r="B65" t="s">
        <v>78</v>
      </c>
      <c r="C65" t="s">
        <v>217</v>
      </c>
      <c r="D65">
        <v>3</v>
      </c>
    </row>
    <row r="66" spans="1:4" x14ac:dyDescent="0.25">
      <c r="A66" t="str">
        <f t="shared" si="0"/>
        <v>Condensed - AG 2021</v>
      </c>
      <c r="B66" t="s">
        <v>78</v>
      </c>
      <c r="C66" t="s">
        <v>218</v>
      </c>
      <c r="D66">
        <v>0</v>
      </c>
    </row>
    <row r="67" spans="1:4" x14ac:dyDescent="0.25">
      <c r="A67" t="str">
        <f t="shared" si="0"/>
        <v>Condensed - DP 2021</v>
      </c>
      <c r="B67" t="s">
        <v>78</v>
      </c>
      <c r="C67" t="s">
        <v>219</v>
      </c>
      <c r="D67">
        <v>6</v>
      </c>
    </row>
    <row r="68" spans="1:4" x14ac:dyDescent="0.25">
      <c r="A68" t="str">
        <f t="shared" si="0"/>
        <v>Condensed - DS 2021</v>
      </c>
      <c r="B68" t="s">
        <v>78</v>
      </c>
      <c r="C68" t="s">
        <v>220</v>
      </c>
      <c r="D68">
        <v>8</v>
      </c>
    </row>
    <row r="69" spans="1:4" x14ac:dyDescent="0.25">
      <c r="A69" t="str">
        <f t="shared" si="0"/>
        <v>Condensed - EB 2021</v>
      </c>
      <c r="B69" t="s">
        <v>78</v>
      </c>
      <c r="C69" t="s">
        <v>221</v>
      </c>
      <c r="D69">
        <v>0</v>
      </c>
    </row>
    <row r="70" spans="1:4" x14ac:dyDescent="0.25">
      <c r="A70" t="str">
        <f t="shared" si="0"/>
        <v>Condensed - EM 2021</v>
      </c>
      <c r="B70" t="s">
        <v>78</v>
      </c>
      <c r="C70" t="s">
        <v>222</v>
      </c>
      <c r="D70">
        <v>1</v>
      </c>
    </row>
    <row r="71" spans="1:4" x14ac:dyDescent="0.25">
      <c r="A71" t="str">
        <f t="shared" si="0"/>
        <v>Condensed - GF 2021</v>
      </c>
      <c r="B71" t="s">
        <v>78</v>
      </c>
      <c r="C71" t="s">
        <v>223</v>
      </c>
      <c r="D71">
        <v>0</v>
      </c>
    </row>
    <row r="72" spans="1:4" x14ac:dyDescent="0.25">
      <c r="A72" t="str">
        <f t="shared" si="0"/>
        <v>Condensed - MH 2021</v>
      </c>
      <c r="B72" t="s">
        <v>78</v>
      </c>
      <c r="C72" t="s">
        <v>224</v>
      </c>
      <c r="D72">
        <v>5</v>
      </c>
    </row>
    <row r="73" spans="1:4" x14ac:dyDescent="0.25">
      <c r="A73" t="str">
        <f t="shared" si="0"/>
        <v>Condensed - MS 2021</v>
      </c>
      <c r="B73" t="s">
        <v>78</v>
      </c>
      <c r="C73" t="s">
        <v>225</v>
      </c>
      <c r="D73">
        <v>6</v>
      </c>
    </row>
    <row r="74" spans="1:4" x14ac:dyDescent="0.25">
      <c r="A74" t="str">
        <f t="shared" si="0"/>
        <v>Condensed - OE 2021</v>
      </c>
      <c r="B74" t="s">
        <v>78</v>
      </c>
      <c r="C74" t="s">
        <v>226</v>
      </c>
      <c r="D74">
        <v>0</v>
      </c>
    </row>
    <row r="75" spans="1:4" x14ac:dyDescent="0.25">
      <c r="A75" t="str">
        <f t="shared" si="0"/>
        <v>Condensed - PS 2021</v>
      </c>
      <c r="B75" t="s">
        <v>78</v>
      </c>
      <c r="C75" t="s">
        <v>227</v>
      </c>
      <c r="D75">
        <v>3</v>
      </c>
    </row>
    <row r="76" spans="1:4" x14ac:dyDescent="0.25">
      <c r="A76" t="str">
        <f t="shared" si="0"/>
        <v>Condensed - Bar 2021</v>
      </c>
      <c r="B76" t="s">
        <v>78</v>
      </c>
      <c r="C76" t="s">
        <v>228</v>
      </c>
      <c r="D76">
        <v>1</v>
      </c>
    </row>
    <row r="77" spans="1:4" x14ac:dyDescent="0.25">
      <c r="A77" t="str">
        <f t="shared" si="0"/>
        <v>Super Condensed - AI 2021</v>
      </c>
      <c r="B77" t="s">
        <v>92</v>
      </c>
      <c r="C77" t="s">
        <v>216</v>
      </c>
      <c r="D77">
        <v>37</v>
      </c>
    </row>
    <row r="78" spans="1:4" x14ac:dyDescent="0.25">
      <c r="A78" t="str">
        <f t="shared" ref="A78:A89" si="1">IF(ISBLANK($B78),"",$B78 &amp; " - " &amp; $C78)</f>
        <v>Super Condensed - AP 2021</v>
      </c>
      <c r="B78" t="s">
        <v>92</v>
      </c>
      <c r="C78" t="s">
        <v>217</v>
      </c>
      <c r="D78">
        <v>53</v>
      </c>
    </row>
    <row r="79" spans="1:4" x14ac:dyDescent="0.25">
      <c r="A79" t="str">
        <f t="shared" si="1"/>
        <v>Super Condensed - AG 2021</v>
      </c>
      <c r="B79" t="s">
        <v>92</v>
      </c>
      <c r="C79" t="s">
        <v>218</v>
      </c>
      <c r="D79">
        <v>10</v>
      </c>
    </row>
    <row r="80" spans="1:4" x14ac:dyDescent="0.25">
      <c r="A80" t="str">
        <f t="shared" si="1"/>
        <v>Super Condensed - DP 2021</v>
      </c>
      <c r="B80" t="s">
        <v>92</v>
      </c>
      <c r="C80" t="s">
        <v>219</v>
      </c>
      <c r="D80">
        <v>117</v>
      </c>
    </row>
    <row r="81" spans="1:4" x14ac:dyDescent="0.25">
      <c r="A81" t="str">
        <f t="shared" si="1"/>
        <v>Super Condensed - DS 2021</v>
      </c>
      <c r="B81" t="s">
        <v>92</v>
      </c>
      <c r="C81" t="s">
        <v>220</v>
      </c>
      <c r="D81">
        <v>64</v>
      </c>
    </row>
    <row r="82" spans="1:4" x14ac:dyDescent="0.25">
      <c r="A82" t="str">
        <f t="shared" si="1"/>
        <v>Super Condensed - EB 2021</v>
      </c>
      <c r="B82" t="s">
        <v>92</v>
      </c>
      <c r="C82" t="s">
        <v>221</v>
      </c>
      <c r="D82">
        <v>12</v>
      </c>
    </row>
    <row r="83" spans="1:4" x14ac:dyDescent="0.25">
      <c r="A83" t="str">
        <f t="shared" si="1"/>
        <v>Super Condensed - EM 2021</v>
      </c>
      <c r="B83" t="s">
        <v>92</v>
      </c>
      <c r="C83" t="s">
        <v>222</v>
      </c>
      <c r="D83">
        <v>20</v>
      </c>
    </row>
    <row r="84" spans="1:4" x14ac:dyDescent="0.25">
      <c r="A84" t="str">
        <f t="shared" si="1"/>
        <v>Super Condensed - GF 2021</v>
      </c>
      <c r="B84" t="s">
        <v>92</v>
      </c>
      <c r="C84" t="s">
        <v>223</v>
      </c>
      <c r="D84">
        <v>0</v>
      </c>
    </row>
    <row r="85" spans="1:4" x14ac:dyDescent="0.25">
      <c r="A85" t="str">
        <f t="shared" si="1"/>
        <v>Super Condensed - MH 2021</v>
      </c>
      <c r="B85" t="s">
        <v>92</v>
      </c>
      <c r="C85" t="s">
        <v>224</v>
      </c>
      <c r="D85">
        <v>40</v>
      </c>
    </row>
    <row r="86" spans="1:4" x14ac:dyDescent="0.25">
      <c r="A86" t="str">
        <f t="shared" si="1"/>
        <v>Super Condensed - MS 2021</v>
      </c>
      <c r="B86" t="s">
        <v>92</v>
      </c>
      <c r="C86" t="s">
        <v>225</v>
      </c>
      <c r="D86">
        <v>112</v>
      </c>
    </row>
    <row r="87" spans="1:4" x14ac:dyDescent="0.25">
      <c r="A87" t="str">
        <f t="shared" si="1"/>
        <v>Super Condensed - OE 2021</v>
      </c>
      <c r="B87" t="s">
        <v>92</v>
      </c>
      <c r="C87" t="s">
        <v>226</v>
      </c>
      <c r="D87">
        <v>12</v>
      </c>
    </row>
    <row r="88" spans="1:4" x14ac:dyDescent="0.25">
      <c r="A88" t="str">
        <f t="shared" si="1"/>
        <v>Super Condensed - PS 2021</v>
      </c>
      <c r="B88" t="s">
        <v>92</v>
      </c>
      <c r="C88" t="s">
        <v>227</v>
      </c>
      <c r="D88">
        <v>134</v>
      </c>
    </row>
    <row r="89" spans="1:4" x14ac:dyDescent="0.25">
      <c r="A89" t="str">
        <f t="shared" si="1"/>
        <v>Super Condensed - Bar 2021</v>
      </c>
      <c r="B89" t="s">
        <v>92</v>
      </c>
      <c r="C89" t="s">
        <v>228</v>
      </c>
      <c r="D89">
        <v>44</v>
      </c>
    </row>
  </sheetData>
  <autoFilter ref="A1:D14" xr:uid="{3DE2EC93-49CB-4EBD-BE65-43ABEA2F773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Token List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2017-10-31T02:59:20Z</dcterms:created>
  <dcterms:modified xsi:type="dcterms:W3CDTF">2020-11-02T20:17:22Z</dcterms:modified>
</cp:coreProperties>
</file>